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<sst xmlns="http://schemas.openxmlformats.org/spreadsheetml/2006/main" count="92" uniqueCount="89">
  <si>
    <t>eta_I</t>
  </si>
  <si>
    <t>J/C_P^(1/3)</t>
  </si>
  <si>
    <t>mph</t>
  </si>
  <si>
    <t>C_P =</t>
  </si>
  <si>
    <t>C_D</t>
  </si>
  <si>
    <t>C_L</t>
  </si>
  <si>
    <t xml:space="preserve">e = </t>
  </si>
  <si>
    <t xml:space="preserve">A = </t>
  </si>
  <si>
    <t>C_D_min =</t>
  </si>
  <si>
    <t>omega</t>
  </si>
  <si>
    <t>deg/sec</t>
  </si>
  <si>
    <t>T (lbs)</t>
  </si>
  <si>
    <t>v (ft/s)</t>
  </si>
  <si>
    <t>L (lbs)</t>
  </si>
  <si>
    <t xml:space="preserve">N (RPM) = </t>
  </si>
  <si>
    <t xml:space="preserve">D (ft) = </t>
  </si>
  <si>
    <t>S (ft^2) =</t>
  </si>
  <si>
    <t xml:space="preserve">W (lbs) = </t>
  </si>
  <si>
    <t xml:space="preserve">BHP (HP) = </t>
  </si>
  <si>
    <t>0.5*rho*v^2*S (lbs)</t>
  </si>
  <si>
    <t>eta</t>
  </si>
  <si>
    <t>C_L/C_D</t>
  </si>
  <si>
    <t>for plotting</t>
  </si>
  <si>
    <t>eta*20</t>
  </si>
  <si>
    <t>mph*20/500</t>
  </si>
  <si>
    <t>T*20/6000</t>
  </si>
  <si>
    <t>r (ft)</t>
  </si>
  <si>
    <t>r*20/1000</t>
  </si>
  <si>
    <t>C_L_max =</t>
  </si>
  <si>
    <t>C_L_max calculator (from stall speed)</t>
  </si>
  <si>
    <t>W_stall (lbs) =</t>
  </si>
  <si>
    <t>v_stall (CAS, mph) =</t>
  </si>
  <si>
    <t>This spreadsheet calculates the turning performance of a propeller-driven aircraft.</t>
  </si>
  <si>
    <t>Wing aspect ratio</t>
  </si>
  <si>
    <t>Values that one can get from, for example, America's Hundred Thousand, by Francis Dean:</t>
  </si>
  <si>
    <t>Values that one can get from pilots' manuals, such as available from zenoswarbirdvideos.com</t>
  </si>
  <si>
    <t>Values that can be estimated or found in more obscure sources:</t>
  </si>
  <si>
    <t>Propeller diameter (ft)</t>
  </si>
  <si>
    <t>Gross wing area (ft^2)</t>
  </si>
  <si>
    <t>Aircraft gross weight (lbs)</t>
  </si>
  <si>
    <t>Stall speed, calibrated airspeed (mph)</t>
  </si>
  <si>
    <t>Aircraft weight at which that stall speed was measured (lbs)</t>
  </si>
  <si>
    <t>comments</t>
  </si>
  <si>
    <t>This is wing area including wing area that is part of fuselage.</t>
  </si>
  <si>
    <t>Horsepower per engine (HP)</t>
  </si>
  <si>
    <t>Number of engines</t>
  </si>
  <si>
    <t>Propeller RPM (RPM)</t>
  </si>
  <si>
    <t>If you are not sure of the reduction ratio, usually a fair estimate is that prop RPM = engine RPM / 2.</t>
  </si>
  <si>
    <t>The weight of the aircraft as it is flying.</t>
  </si>
  <si>
    <t>This is wingspan / (mean chord).</t>
  </si>
  <si>
    <t>Calibrated airspeed is usually a little different than indicated airspeed.</t>
  </si>
  <si>
    <t>Stall speeds are given for aircraft at particular weights.  Also, some references give power-on and power-off stall speeds.  If you can find both, use power-on stall speed.</t>
  </si>
  <si>
    <t>Oswald's efficiency factor, e</t>
  </si>
  <si>
    <t>If not known, use 0.8 for flaps up and 0.9 for full flaps.</t>
  </si>
  <si>
    <t>Zero-lift coefficient of drag, C_D_min</t>
  </si>
  <si>
    <t>If not known, use 0.02 for flaps up, 0.09 for full flaps.</t>
  </si>
  <si>
    <t>Prop diameter = 11.5 ft</t>
  </si>
  <si>
    <t>Wing area = 327.5 ft^2</t>
  </si>
  <si>
    <t>Aspect ratio = 8.24</t>
  </si>
  <si>
    <t>Number of engines = 2</t>
  </si>
  <si>
    <t>Horsepower = 1600 HP</t>
  </si>
  <si>
    <t>Prop RPM = 1429 RPM</t>
  </si>
  <si>
    <t>Weight = 15,500 lbs</t>
  </si>
  <si>
    <t>Stall speed, clean, CAS = 110 mph; full flaps = 84 mph</t>
  </si>
  <si>
    <t>Assume C_D_min = 0.02 clean, 0.09 full flaps.</t>
  </si>
  <si>
    <t>Assume e = .8 clean, 0.9 full flaps</t>
  </si>
  <si>
    <t>Values for P-38J at half fuel load:</t>
  </si>
  <si>
    <t>Values for F4U-1 at half fuel load:</t>
  </si>
  <si>
    <t>Prop diameter = 13.3 ft</t>
  </si>
  <si>
    <t>Prop RPM = 1350 RPM</t>
  </si>
  <si>
    <t>Wing area = 314 ft^2</t>
  </si>
  <si>
    <t>Aspect ratio = 5.35</t>
  </si>
  <si>
    <t>Number of engines = 1</t>
  </si>
  <si>
    <t>Horsepower = 2000 HP</t>
  </si>
  <si>
    <t>Weight = 11,300 lbs</t>
  </si>
  <si>
    <t>Stall speed, clean, CAS = 94 mph; full flaps = 72 mph</t>
  </si>
  <si>
    <t>Assume e = .81 clean, 0.95 full flaps</t>
  </si>
  <si>
    <t>Assume C_D_min = 0.019 clean, 0.093 full flaps.</t>
  </si>
  <si>
    <t>Weight at stall = 15,000 lbs</t>
  </si>
  <si>
    <t>Weight at stall = 11,300 lbs</t>
  </si>
  <si>
    <t># engines =</t>
  </si>
  <si>
    <t>Here are the values to input (the cells in green).  If you want to modify other items in the spreadsheet, select "Tools-&gt;Protection-&gt;Unprotect sheet".</t>
  </si>
  <si>
    <t>eta = prop efficiency</t>
  </si>
  <si>
    <t>mph = airspeed in mph</t>
  </si>
  <si>
    <t>T = thrust in lbs</t>
  </si>
  <si>
    <t>C_L/C_D = L/D ratio</t>
  </si>
  <si>
    <t>r = turning radius in ft</t>
  </si>
  <si>
    <t>deg/sec = turning rate in deg/sec</t>
  </si>
  <si>
    <t>C_L = coefficient of lift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</si>
</sst>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22"/>
      <name val="Arial"/>
      <family val="0"/>
    </font>
    <font>
      <b/>
      <sz val="26"/>
      <name val="Arial"/>
      <family val="0"/>
    </font>
    <font>
      <b/>
      <sz val="22"/>
      <name val="Arial"/>
      <family val="0"/>
    </font>
    <font>
      <sz val="10"/>
      <color indexed="10"/>
      <name val="Arial"/>
      <family val="2"/>
    </font>
    <font>
      <b/>
      <sz val="23.75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Various vs. C_L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Sheet2!$U$1</c:f>
              <c:strCache>
                <c:ptCount val="1"/>
                <c:pt idx="0">
                  <c:v>eta*20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Sheet2!$T$9:$T$47</c:f>
              <c:numCache>
                <c:ptCount val="39"/>
                <c:pt idx="0">
                  <c:v>2.725508251384929</c:v>
                </c:pt>
                <c:pt idx="1">
                  <c:v>2.6280886094142204</c:v>
                </c:pt>
                <c:pt idx="2">
                  <c:v>2.531616297112874</c:v>
                </c:pt>
                <c:pt idx="3">
                  <c:v>2.435940490098638</c:v>
                </c:pt>
                <c:pt idx="4">
                  <c:v>2.34090239447797</c:v>
                </c:pt>
                <c:pt idx="5">
                  <c:v>2.293570066348491</c:v>
                </c:pt>
                <c:pt idx="6">
                  <c:v>2.246332678542729</c:v>
                </c:pt>
                <c:pt idx="7">
                  <c:v>2.199166892457549</c:v>
                </c:pt>
                <c:pt idx="8">
                  <c:v>2.152048264324009</c:v>
                </c:pt>
                <c:pt idx="9">
                  <c:v>2.1049510923175863</c:v>
                </c:pt>
                <c:pt idx="10">
                  <c:v>2.057848241570082</c:v>
                </c:pt>
                <c:pt idx="11">
                  <c:v>2.0107109428352192</c:v>
                </c:pt>
                <c:pt idx="12">
                  <c:v>1.9635085595756274</c:v>
                </c:pt>
                <c:pt idx="13">
                  <c:v>1.916208316981737</c:v>
                </c:pt>
                <c:pt idx="14">
                  <c:v>1.8687749848134503</c:v>
                </c:pt>
                <c:pt idx="15">
                  <c:v>1.8211705038510864</c:v>
                </c:pt>
                <c:pt idx="16">
                  <c:v>1.7733535429813434</c:v>
                </c:pt>
                <c:pt idx="17">
                  <c:v>1.7252789702856233</c:v>
                </c:pt>
                <c:pt idx="18">
                  <c:v>1.6768972165961302</c:v>
                </c:pt>
                <c:pt idx="19">
                  <c:v>1.6281535033388297</c:v>
                </c:pt>
                <c:pt idx="20">
                  <c:v>1.5789868973533046</c:v>
                </c:pt>
                <c:pt idx="21">
                  <c:v>1.5293291426629636</c:v>
                </c:pt>
                <c:pt idx="22">
                  <c:v>1.479103201179578</c:v>
                </c:pt>
                <c:pt idx="23">
                  <c:v>1.4282214084429188</c:v>
                </c:pt>
                <c:pt idx="24">
                  <c:v>1.3765831125519412</c:v>
                </c:pt>
                <c:pt idx="25">
                  <c:v>1.3240716076503865</c:v>
                </c:pt>
                <c:pt idx="26">
                  <c:v>1.2705500863260284</c:v>
                </c:pt>
                <c:pt idx="27">
                  <c:v>1.2158561984718688</c:v>
                </c:pt>
                <c:pt idx="28">
                  <c:v>1.1597945825572655</c:v>
                </c:pt>
                <c:pt idx="29">
                  <c:v>1.1021263639430932</c:v>
                </c:pt>
                <c:pt idx="30">
                  <c:v>1.042553967829109</c:v>
                </c:pt>
                <c:pt idx="31">
                  <c:v>0.9806984139376007</c:v>
                </c:pt>
                <c:pt idx="32">
                  <c:v>0.9160639856000852</c:v>
                </c:pt>
                <c:pt idx="33">
                  <c:v>0.8479804846004572</c:v>
                </c:pt>
                <c:pt idx="34">
                  <c:v>0.7755028261152747</c:v>
                </c:pt>
                <c:pt idx="35">
                  <c:v>0.6972217930153505</c:v>
                </c:pt>
                <c:pt idx="36">
                  <c:v>0.6108658056515465</c:v>
                </c:pt>
                <c:pt idx="37">
                  <c:v>0.5123161861670469</c:v>
                </c:pt>
                <c:pt idx="38">
                  <c:v>0.3924270926079549</c:v>
                </c:pt>
              </c:numCache>
            </c:numRef>
          </c:xVal>
          <c:yVal>
            <c:numRef>
              <c:f>Sheet2!$U$9:$U$47</c:f>
              <c:numCache>
                <c:ptCount val="39"/>
                <c:pt idx="0">
                  <c:v>13.09</c:v>
                </c:pt>
                <c:pt idx="1">
                  <c:v>13.260000000000002</c:v>
                </c:pt>
                <c:pt idx="2">
                  <c:v>13.43</c:v>
                </c:pt>
                <c:pt idx="3">
                  <c:v>13.600000000000001</c:v>
                </c:pt>
                <c:pt idx="4">
                  <c:v>13.77</c:v>
                </c:pt>
                <c:pt idx="5">
                  <c:v>13.855</c:v>
                </c:pt>
                <c:pt idx="6">
                  <c:v>13.94</c:v>
                </c:pt>
                <c:pt idx="7">
                  <c:v>14.024999999999999</c:v>
                </c:pt>
                <c:pt idx="8">
                  <c:v>14.109999999999998</c:v>
                </c:pt>
                <c:pt idx="9">
                  <c:v>14.195</c:v>
                </c:pt>
                <c:pt idx="10">
                  <c:v>14.28</c:v>
                </c:pt>
                <c:pt idx="11">
                  <c:v>14.364999999999998</c:v>
                </c:pt>
                <c:pt idx="12">
                  <c:v>14.45</c:v>
                </c:pt>
                <c:pt idx="13">
                  <c:v>14.535</c:v>
                </c:pt>
                <c:pt idx="14">
                  <c:v>14.62</c:v>
                </c:pt>
                <c:pt idx="15">
                  <c:v>14.704999999999998</c:v>
                </c:pt>
                <c:pt idx="16">
                  <c:v>14.79</c:v>
                </c:pt>
                <c:pt idx="17">
                  <c:v>14.875</c:v>
                </c:pt>
                <c:pt idx="18">
                  <c:v>14.96</c:v>
                </c:pt>
                <c:pt idx="19">
                  <c:v>15.045</c:v>
                </c:pt>
                <c:pt idx="20">
                  <c:v>15.129999999999999</c:v>
                </c:pt>
                <c:pt idx="21">
                  <c:v>15.215</c:v>
                </c:pt>
                <c:pt idx="22">
                  <c:v>15.3</c:v>
                </c:pt>
                <c:pt idx="23">
                  <c:v>15.385</c:v>
                </c:pt>
                <c:pt idx="24">
                  <c:v>15.469999999999999</c:v>
                </c:pt>
                <c:pt idx="25">
                  <c:v>15.555000000000001</c:v>
                </c:pt>
                <c:pt idx="26">
                  <c:v>15.64</c:v>
                </c:pt>
                <c:pt idx="27">
                  <c:v>15.725</c:v>
                </c:pt>
                <c:pt idx="28">
                  <c:v>15.809999999999999</c:v>
                </c:pt>
                <c:pt idx="29">
                  <c:v>15.895000000000001</c:v>
                </c:pt>
                <c:pt idx="30">
                  <c:v>15.979999999999999</c:v>
                </c:pt>
                <c:pt idx="31">
                  <c:v>16.064999999999998</c:v>
                </c:pt>
                <c:pt idx="32">
                  <c:v>16.15</c:v>
                </c:pt>
                <c:pt idx="33">
                  <c:v>16.235</c:v>
                </c:pt>
                <c:pt idx="34">
                  <c:v>16.32</c:v>
                </c:pt>
                <c:pt idx="35">
                  <c:v>16.404999999999998</c:v>
                </c:pt>
                <c:pt idx="36">
                  <c:v>16.490000000000002</c:v>
                </c:pt>
                <c:pt idx="37">
                  <c:v>16.575</c:v>
                </c:pt>
                <c:pt idx="38">
                  <c:v>16.66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Sheet2!$V$1</c:f>
              <c:strCache>
                <c:ptCount val="1"/>
                <c:pt idx="0">
                  <c:v>mph*20/500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Sheet2!$T$9:$T$47</c:f>
              <c:numCache>
                <c:ptCount val="39"/>
                <c:pt idx="0">
                  <c:v>2.725508251384929</c:v>
                </c:pt>
                <c:pt idx="1">
                  <c:v>2.6280886094142204</c:v>
                </c:pt>
                <c:pt idx="2">
                  <c:v>2.531616297112874</c:v>
                </c:pt>
                <c:pt idx="3">
                  <c:v>2.435940490098638</c:v>
                </c:pt>
                <c:pt idx="4">
                  <c:v>2.34090239447797</c:v>
                </c:pt>
                <c:pt idx="5">
                  <c:v>2.293570066348491</c:v>
                </c:pt>
                <c:pt idx="6">
                  <c:v>2.246332678542729</c:v>
                </c:pt>
                <c:pt idx="7">
                  <c:v>2.199166892457549</c:v>
                </c:pt>
                <c:pt idx="8">
                  <c:v>2.152048264324009</c:v>
                </c:pt>
                <c:pt idx="9">
                  <c:v>2.1049510923175863</c:v>
                </c:pt>
                <c:pt idx="10">
                  <c:v>2.057848241570082</c:v>
                </c:pt>
                <c:pt idx="11">
                  <c:v>2.0107109428352192</c:v>
                </c:pt>
                <c:pt idx="12">
                  <c:v>1.9635085595756274</c:v>
                </c:pt>
                <c:pt idx="13">
                  <c:v>1.916208316981737</c:v>
                </c:pt>
                <c:pt idx="14">
                  <c:v>1.8687749848134503</c:v>
                </c:pt>
                <c:pt idx="15">
                  <c:v>1.8211705038510864</c:v>
                </c:pt>
                <c:pt idx="16">
                  <c:v>1.7733535429813434</c:v>
                </c:pt>
                <c:pt idx="17">
                  <c:v>1.7252789702856233</c:v>
                </c:pt>
                <c:pt idx="18">
                  <c:v>1.6768972165961302</c:v>
                </c:pt>
                <c:pt idx="19">
                  <c:v>1.6281535033388297</c:v>
                </c:pt>
                <c:pt idx="20">
                  <c:v>1.5789868973533046</c:v>
                </c:pt>
                <c:pt idx="21">
                  <c:v>1.5293291426629636</c:v>
                </c:pt>
                <c:pt idx="22">
                  <c:v>1.479103201179578</c:v>
                </c:pt>
                <c:pt idx="23">
                  <c:v>1.4282214084429188</c:v>
                </c:pt>
                <c:pt idx="24">
                  <c:v>1.3765831125519412</c:v>
                </c:pt>
                <c:pt idx="25">
                  <c:v>1.3240716076503865</c:v>
                </c:pt>
                <c:pt idx="26">
                  <c:v>1.2705500863260284</c:v>
                </c:pt>
                <c:pt idx="27">
                  <c:v>1.2158561984718688</c:v>
                </c:pt>
                <c:pt idx="28">
                  <c:v>1.1597945825572655</c:v>
                </c:pt>
                <c:pt idx="29">
                  <c:v>1.1021263639430932</c:v>
                </c:pt>
                <c:pt idx="30">
                  <c:v>1.042553967829109</c:v>
                </c:pt>
                <c:pt idx="31">
                  <c:v>0.9806984139376007</c:v>
                </c:pt>
                <c:pt idx="32">
                  <c:v>0.9160639856000852</c:v>
                </c:pt>
                <c:pt idx="33">
                  <c:v>0.8479804846004572</c:v>
                </c:pt>
                <c:pt idx="34">
                  <c:v>0.7755028261152747</c:v>
                </c:pt>
                <c:pt idx="35">
                  <c:v>0.6972217930153505</c:v>
                </c:pt>
                <c:pt idx="36">
                  <c:v>0.6108658056515465</c:v>
                </c:pt>
                <c:pt idx="37">
                  <c:v>0.5123161861670469</c:v>
                </c:pt>
                <c:pt idx="38">
                  <c:v>0.3924270926079549</c:v>
                </c:pt>
              </c:numCache>
            </c:numRef>
          </c:xVal>
          <c:yVal>
            <c:numRef>
              <c:f>Sheet2!$V$9:$V$47</c:f>
              <c:numCache>
                <c:ptCount val="39"/>
                <c:pt idx="0">
                  <c:v>4.130016137355928</c:v>
                </c:pt>
                <c:pt idx="1">
                  <c:v>4.246104495602839</c:v>
                </c:pt>
                <c:pt idx="2">
                  <c:v>4.36774855263668</c:v>
                </c:pt>
                <c:pt idx="3">
                  <c:v>4.495558193805844</c:v>
                </c:pt>
                <c:pt idx="4">
                  <c:v>4.630246590906976</c:v>
                </c:pt>
                <c:pt idx="5">
                  <c:v>4.700427242872791</c:v>
                </c:pt>
                <c:pt idx="6">
                  <c:v>4.772654388668583</c:v>
                </c:pt>
                <c:pt idx="7">
                  <c:v>4.847058199598492</c:v>
                </c:pt>
                <c:pt idx="8">
                  <c:v>4.923781293384784</c:v>
                </c:pt>
                <c:pt idx="9">
                  <c:v>5.002980339015794</c:v>
                </c:pt>
                <c:pt idx="10">
                  <c:v>5.084827924991003</c:v>
                </c:pt>
                <c:pt idx="11">
                  <c:v>5.169514744028971</c:v>
                </c:pt>
                <c:pt idx="12">
                  <c:v>5.257252160104654</c:v>
                </c:pt>
                <c:pt idx="13">
                  <c:v>5.348275240114237</c:v>
                </c:pt>
                <c:pt idx="14">
                  <c:v>5.442846353723571</c:v>
                </c:pt>
                <c:pt idx="15">
                  <c:v>5.541259472686442</c:v>
                </c:pt>
                <c:pt idx="16">
                  <c:v>5.643845337413914</c:v>
                </c:pt>
                <c:pt idx="17">
                  <c:v>5.750977707062208</c:v>
                </c:pt>
                <c:pt idx="18">
                  <c:v>5.863080974480929</c:v>
                </c:pt>
                <c:pt idx="19">
                  <c:v>5.9806395156575585</c:v>
                </c:pt>
                <c:pt idx="20">
                  <c:v>6.104209264508089</c:v>
                </c:pt>
                <c:pt idx="21">
                  <c:v>6.234432172395901</c:v>
                </c:pt>
                <c:pt idx="22">
                  <c:v>6.372054449328779</c:v>
                </c:pt>
                <c:pt idx="23">
                  <c:v>6.51794982371524</c:v>
                </c:pt>
                <c:pt idx="24">
                  <c:v>6.673149551978775</c:v>
                </c:pt>
                <c:pt idx="25">
                  <c:v>6.838881641448069</c:v>
                </c:pt>
                <c:pt idx="26">
                  <c:v>7.016622855674142</c:v>
                </c:pt>
                <c:pt idx="27">
                  <c:v>7.208168778278896</c:v>
                </c:pt>
                <c:pt idx="28">
                  <c:v>7.4157299115487145</c:v>
                </c:pt>
                <c:pt idx="29">
                  <c:v>7.642066175478739</c:v>
                </c:pt>
                <c:pt idx="30">
                  <c:v>7.890679532690305</c:v>
                </c:pt>
                <c:pt idx="31">
                  <c:v>8.16609724643214</c:v>
                </c:pt>
                <c:pt idx="32">
                  <c:v>8.474301394662584</c:v>
                </c:pt>
                <c:pt idx="33">
                  <c:v>8.823404085825317</c:v>
                </c:pt>
                <c:pt idx="34">
                  <c:v>9.22475565395199</c:v>
                </c:pt>
                <c:pt idx="35">
                  <c:v>9.694861310041858</c:v>
                </c:pt>
                <c:pt idx="36">
                  <c:v>10.25891940848385</c:v>
                </c:pt>
                <c:pt idx="37">
                  <c:v>10.957923097401737</c:v>
                </c:pt>
                <c:pt idx="38">
                  <c:v>11.864598491645667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Sheet2!$W$1</c:f>
              <c:strCache>
                <c:ptCount val="1"/>
                <c:pt idx="0">
                  <c:v>T*20/6000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Sheet2!$T$9:$T$47</c:f>
              <c:numCache>
                <c:ptCount val="39"/>
                <c:pt idx="0">
                  <c:v>2.725508251384929</c:v>
                </c:pt>
                <c:pt idx="1">
                  <c:v>2.6280886094142204</c:v>
                </c:pt>
                <c:pt idx="2">
                  <c:v>2.531616297112874</c:v>
                </c:pt>
                <c:pt idx="3">
                  <c:v>2.435940490098638</c:v>
                </c:pt>
                <c:pt idx="4">
                  <c:v>2.34090239447797</c:v>
                </c:pt>
                <c:pt idx="5">
                  <c:v>2.293570066348491</c:v>
                </c:pt>
                <c:pt idx="6">
                  <c:v>2.246332678542729</c:v>
                </c:pt>
                <c:pt idx="7">
                  <c:v>2.199166892457549</c:v>
                </c:pt>
                <c:pt idx="8">
                  <c:v>2.152048264324009</c:v>
                </c:pt>
                <c:pt idx="9">
                  <c:v>2.1049510923175863</c:v>
                </c:pt>
                <c:pt idx="10">
                  <c:v>2.057848241570082</c:v>
                </c:pt>
                <c:pt idx="11">
                  <c:v>2.0107109428352192</c:v>
                </c:pt>
                <c:pt idx="12">
                  <c:v>1.9635085595756274</c:v>
                </c:pt>
                <c:pt idx="13">
                  <c:v>1.916208316981737</c:v>
                </c:pt>
                <c:pt idx="14">
                  <c:v>1.8687749848134503</c:v>
                </c:pt>
                <c:pt idx="15">
                  <c:v>1.8211705038510864</c:v>
                </c:pt>
                <c:pt idx="16">
                  <c:v>1.7733535429813434</c:v>
                </c:pt>
                <c:pt idx="17">
                  <c:v>1.7252789702856233</c:v>
                </c:pt>
                <c:pt idx="18">
                  <c:v>1.6768972165961302</c:v>
                </c:pt>
                <c:pt idx="19">
                  <c:v>1.6281535033388297</c:v>
                </c:pt>
                <c:pt idx="20">
                  <c:v>1.5789868973533046</c:v>
                </c:pt>
                <c:pt idx="21">
                  <c:v>1.5293291426629636</c:v>
                </c:pt>
                <c:pt idx="22">
                  <c:v>1.479103201179578</c:v>
                </c:pt>
                <c:pt idx="23">
                  <c:v>1.4282214084429188</c:v>
                </c:pt>
                <c:pt idx="24">
                  <c:v>1.3765831125519412</c:v>
                </c:pt>
                <c:pt idx="25">
                  <c:v>1.3240716076503865</c:v>
                </c:pt>
                <c:pt idx="26">
                  <c:v>1.2705500863260284</c:v>
                </c:pt>
                <c:pt idx="27">
                  <c:v>1.2158561984718688</c:v>
                </c:pt>
                <c:pt idx="28">
                  <c:v>1.1597945825572655</c:v>
                </c:pt>
                <c:pt idx="29">
                  <c:v>1.1021263639430932</c:v>
                </c:pt>
                <c:pt idx="30">
                  <c:v>1.042553967829109</c:v>
                </c:pt>
                <c:pt idx="31">
                  <c:v>0.9806984139376007</c:v>
                </c:pt>
                <c:pt idx="32">
                  <c:v>0.9160639856000852</c:v>
                </c:pt>
                <c:pt idx="33">
                  <c:v>0.8479804846004572</c:v>
                </c:pt>
                <c:pt idx="34">
                  <c:v>0.7755028261152747</c:v>
                </c:pt>
                <c:pt idx="35">
                  <c:v>0.6972217930153505</c:v>
                </c:pt>
                <c:pt idx="36">
                  <c:v>0.6108658056515465</c:v>
                </c:pt>
                <c:pt idx="37">
                  <c:v>0.5123161861670469</c:v>
                </c:pt>
                <c:pt idx="38">
                  <c:v>0.3924270926079549</c:v>
                </c:pt>
              </c:numCache>
            </c:numRef>
          </c:xVal>
          <c:yVal>
            <c:numRef>
              <c:f>Sheet2!$W$9:$W$47</c:f>
              <c:numCache>
                <c:ptCount val="39"/>
                <c:pt idx="0">
                  <c:v>15.84739570579539</c:v>
                </c:pt>
                <c:pt idx="1">
                  <c:v>15.614311910754584</c:v>
                </c:pt>
                <c:pt idx="2">
                  <c:v>15.374053517678696</c:v>
                </c:pt>
                <c:pt idx="3">
                  <c:v>15.12604154333784</c:v>
                </c:pt>
                <c:pt idx="4">
                  <c:v>14.869618420584727</c:v>
                </c:pt>
                <c:pt idx="5">
                  <c:v>14.738021975564234</c:v>
                </c:pt>
                <c:pt idx="6">
                  <c:v>14.604032541196442</c:v>
                </c:pt>
                <c:pt idx="7">
                  <c:v>14.467538270080773</c:v>
                </c:pt>
                <c:pt idx="8">
                  <c:v>14.328418708358466</c:v>
                </c:pt>
                <c:pt idx="9">
                  <c:v>14.186543857968164</c:v>
                </c:pt>
                <c:pt idx="10">
                  <c:v>14.041773104863983</c:v>
                </c:pt>
                <c:pt idx="11">
                  <c:v>13.893953989194284</c:v>
                </c:pt>
                <c:pt idx="12">
                  <c:v>13.742920788216809</c:v>
                </c:pt>
                <c:pt idx="13">
                  <c:v>13.588492876153413</c:v>
                </c:pt>
                <c:pt idx="14">
                  <c:v>13.43047281685449</c:v>
                </c:pt>
                <c:pt idx="15">
                  <c:v>13.268644134499365</c:v>
                </c:pt>
                <c:pt idx="16">
                  <c:v>13.102768693850296</c:v>
                </c:pt>
                <c:pt idx="17">
                  <c:v>12.932583603770086</c:v>
                </c:pt>
                <c:pt idx="18">
                  <c:v>12.757797534362417</c:v>
                </c:pt>
                <c:pt idx="19">
                  <c:v>12.578086307167968</c:v>
                </c:pt>
                <c:pt idx="20">
                  <c:v>12.393087576445708</c:v>
                </c:pt>
                <c:pt idx="21">
                  <c:v>12.202394363489283</c:v>
                </c:pt>
                <c:pt idx="22">
                  <c:v>12.005547129004583</c:v>
                </c:pt>
                <c:pt idx="23">
                  <c:v>11.802023961600957</c:v>
                </c:pt>
                <c:pt idx="24">
                  <c:v>11.59122830943652</c:v>
                </c:pt>
                <c:pt idx="25">
                  <c:v>11.372473465344529</c:v>
                </c:pt>
                <c:pt idx="26">
                  <c:v>11.144962699079928</c:v>
                </c:pt>
                <c:pt idx="27">
                  <c:v>10.9077634581655</c:v>
                </c:pt>
                <c:pt idx="28">
                  <c:v>10.659773338952558</c:v>
                </c:pt>
                <c:pt idx="29">
                  <c:v>10.399674404156972</c:v>
                </c:pt>
                <c:pt idx="30">
                  <c:v>10.125870613422101</c:v>
                </c:pt>
                <c:pt idx="31">
                  <c:v>9.836400127991972</c:v>
                </c:pt>
                <c:pt idx="32">
                  <c:v>9.528809071017845</c:v>
                </c:pt>
                <c:pt idx="33">
                  <c:v>9.19996400600156</c:v>
                </c:pt>
                <c:pt idx="34">
                  <c:v>8.845762756332915</c:v>
                </c:pt>
                <c:pt idx="35">
                  <c:v>8.460667705997936</c:v>
                </c:pt>
                <c:pt idx="36">
                  <c:v>8.036908831920064</c:v>
                </c:pt>
                <c:pt idx="37">
                  <c:v>7.563020771668923</c:v>
                </c:pt>
                <c:pt idx="38">
                  <c:v>7.020886552431995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Sheet2!$X$1</c:f>
              <c:strCache>
                <c:ptCount val="1"/>
                <c:pt idx="0">
                  <c:v>C_L/C_D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Sheet2!$T$9:$T$47</c:f>
              <c:numCache>
                <c:ptCount val="39"/>
                <c:pt idx="0">
                  <c:v>2.725508251384929</c:v>
                </c:pt>
                <c:pt idx="1">
                  <c:v>2.6280886094142204</c:v>
                </c:pt>
                <c:pt idx="2">
                  <c:v>2.531616297112874</c:v>
                </c:pt>
                <c:pt idx="3">
                  <c:v>2.435940490098638</c:v>
                </c:pt>
                <c:pt idx="4">
                  <c:v>2.34090239447797</c:v>
                </c:pt>
                <c:pt idx="5">
                  <c:v>2.293570066348491</c:v>
                </c:pt>
                <c:pt idx="6">
                  <c:v>2.246332678542729</c:v>
                </c:pt>
                <c:pt idx="7">
                  <c:v>2.199166892457549</c:v>
                </c:pt>
                <c:pt idx="8">
                  <c:v>2.152048264324009</c:v>
                </c:pt>
                <c:pt idx="9">
                  <c:v>2.1049510923175863</c:v>
                </c:pt>
                <c:pt idx="10">
                  <c:v>2.057848241570082</c:v>
                </c:pt>
                <c:pt idx="11">
                  <c:v>2.0107109428352192</c:v>
                </c:pt>
                <c:pt idx="12">
                  <c:v>1.9635085595756274</c:v>
                </c:pt>
                <c:pt idx="13">
                  <c:v>1.916208316981737</c:v>
                </c:pt>
                <c:pt idx="14">
                  <c:v>1.8687749848134503</c:v>
                </c:pt>
                <c:pt idx="15">
                  <c:v>1.8211705038510864</c:v>
                </c:pt>
                <c:pt idx="16">
                  <c:v>1.7733535429813434</c:v>
                </c:pt>
                <c:pt idx="17">
                  <c:v>1.7252789702856233</c:v>
                </c:pt>
                <c:pt idx="18">
                  <c:v>1.6768972165961302</c:v>
                </c:pt>
                <c:pt idx="19">
                  <c:v>1.6281535033388297</c:v>
                </c:pt>
                <c:pt idx="20">
                  <c:v>1.5789868973533046</c:v>
                </c:pt>
                <c:pt idx="21">
                  <c:v>1.5293291426629636</c:v>
                </c:pt>
                <c:pt idx="22">
                  <c:v>1.479103201179578</c:v>
                </c:pt>
                <c:pt idx="23">
                  <c:v>1.4282214084429188</c:v>
                </c:pt>
                <c:pt idx="24">
                  <c:v>1.3765831125519412</c:v>
                </c:pt>
                <c:pt idx="25">
                  <c:v>1.3240716076503865</c:v>
                </c:pt>
                <c:pt idx="26">
                  <c:v>1.2705500863260284</c:v>
                </c:pt>
                <c:pt idx="27">
                  <c:v>1.2158561984718688</c:v>
                </c:pt>
                <c:pt idx="28">
                  <c:v>1.1597945825572655</c:v>
                </c:pt>
                <c:pt idx="29">
                  <c:v>1.1021263639430932</c:v>
                </c:pt>
                <c:pt idx="30">
                  <c:v>1.042553967829109</c:v>
                </c:pt>
                <c:pt idx="31">
                  <c:v>0.9806984139376007</c:v>
                </c:pt>
                <c:pt idx="32">
                  <c:v>0.9160639856000852</c:v>
                </c:pt>
                <c:pt idx="33">
                  <c:v>0.8479804846004572</c:v>
                </c:pt>
                <c:pt idx="34">
                  <c:v>0.7755028261152747</c:v>
                </c:pt>
                <c:pt idx="35">
                  <c:v>0.6972217930153505</c:v>
                </c:pt>
                <c:pt idx="36">
                  <c:v>0.6108658056515465</c:v>
                </c:pt>
                <c:pt idx="37">
                  <c:v>0.5123161861670469</c:v>
                </c:pt>
                <c:pt idx="38">
                  <c:v>0.3924270926079549</c:v>
                </c:pt>
              </c:numCache>
            </c:numRef>
          </c:xVal>
          <c:yVal>
            <c:numRef>
              <c:f>Sheet2!$X$9:$X$47</c:f>
              <c:numCache>
                <c:ptCount val="39"/>
                <c:pt idx="0">
                  <c:v>4.8268450599090755</c:v>
                </c:pt>
                <c:pt idx="1">
                  <c:v>4.993082838303551</c:v>
                </c:pt>
                <c:pt idx="2">
                  <c:v>5.1688629051099975</c:v>
                </c:pt>
                <c:pt idx="3">
                  <c:v>5.355239464097676</c:v>
                </c:pt>
                <c:pt idx="4">
                  <c:v>5.553438739736043</c:v>
                </c:pt>
                <c:pt idx="5">
                  <c:v>5.657411173419976</c:v>
                </c:pt>
                <c:pt idx="6">
                  <c:v>5.764896539212027</c:v>
                </c:pt>
                <c:pt idx="7">
                  <c:v>5.876114909825521</c:v>
                </c:pt>
                <c:pt idx="8">
                  <c:v>5.9913061653205375</c:v>
                </c:pt>
                <c:pt idx="9">
                  <c:v>6.110732310246162</c:v>
                </c:pt>
                <c:pt idx="10">
                  <c:v>6.234680121748422</c:v>
                </c:pt>
                <c:pt idx="11">
                  <c:v>6.3634641834459575</c:v>
                </c:pt>
                <c:pt idx="12">
                  <c:v>6.497430369771979</c:v>
                </c:pt>
                <c:pt idx="13">
                  <c:v>6.636959857108302</c:v>
                </c:pt>
                <c:pt idx="14">
                  <c:v>6.782473751565559</c:v>
                </c:pt>
                <c:pt idx="15">
                  <c:v>6.934438438754998</c:v>
                </c:pt>
                <c:pt idx="16">
                  <c:v>7.093371778181486</c:v>
                </c:pt>
                <c:pt idx="17">
                  <c:v>7.259850283322716</c:v>
                </c:pt>
                <c:pt idx="18">
                  <c:v>7.434517446508505</c:v>
                </c:pt>
                <c:pt idx="19">
                  <c:v>7.61809338215773</c:v>
                </c:pt>
                <c:pt idx="20">
                  <c:v>7.811385966444151</c:v>
                </c:pt>
                <c:pt idx="21">
                  <c:v>8.015303633976906</c:v>
                </c:pt>
                <c:pt idx="22">
                  <c:v>8.230869929868144</c:v>
                </c:pt>
                <c:pt idx="23">
                  <c:v>8.459239765904531</c:v>
                </c:pt>
                <c:pt idx="24">
                  <c:v>8.701717011743515</c:v>
                </c:pt>
                <c:pt idx="25">
                  <c:v>8.959772411911642</c:v>
                </c:pt>
                <c:pt idx="26">
                  <c:v>9.235059557263526</c:v>
                </c:pt>
                <c:pt idx="27">
                  <c:v>9.529424160520655</c:v>
                </c:pt>
                <c:pt idx="28">
                  <c:v>9.844896976115688</c:v>
                </c:pt>
                <c:pt idx="29">
                  <c:v>10.183650808595749</c:v>
                </c:pt>
                <c:pt idx="30">
                  <c:v>10.547881574413363</c:v>
                </c:pt>
                <c:pt idx="31">
                  <c:v>10.939529488015397</c:v>
                </c:pt>
                <c:pt idx="32">
                  <c:v>11.359658055087552</c:v>
                </c:pt>
                <c:pt idx="33">
                  <c:v>11.80707521242456</c:v>
                </c:pt>
                <c:pt idx="34">
                  <c:v>12.275186590908094</c:v>
                </c:pt>
                <c:pt idx="35">
                  <c:v>12.744411286529882</c:v>
                </c:pt>
                <c:pt idx="36">
                  <c:v>13.162254140243995</c:v>
                </c:pt>
                <c:pt idx="37">
                  <c:v>13.383495054874524</c:v>
                </c:pt>
                <c:pt idx="38">
                  <c:v>12.94623187901993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Sheet2!$Y$1</c:f>
              <c:strCache>
                <c:ptCount val="1"/>
                <c:pt idx="0">
                  <c:v>deg/sec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Sheet2!$T$9:$T$47</c:f>
              <c:numCache>
                <c:ptCount val="39"/>
                <c:pt idx="0">
                  <c:v>2.725508251384929</c:v>
                </c:pt>
                <c:pt idx="1">
                  <c:v>2.6280886094142204</c:v>
                </c:pt>
                <c:pt idx="2">
                  <c:v>2.531616297112874</c:v>
                </c:pt>
                <c:pt idx="3">
                  <c:v>2.435940490098638</c:v>
                </c:pt>
                <c:pt idx="4">
                  <c:v>2.34090239447797</c:v>
                </c:pt>
                <c:pt idx="5">
                  <c:v>2.293570066348491</c:v>
                </c:pt>
                <c:pt idx="6">
                  <c:v>2.246332678542729</c:v>
                </c:pt>
                <c:pt idx="7">
                  <c:v>2.199166892457549</c:v>
                </c:pt>
                <c:pt idx="8">
                  <c:v>2.152048264324009</c:v>
                </c:pt>
                <c:pt idx="9">
                  <c:v>2.1049510923175863</c:v>
                </c:pt>
                <c:pt idx="10">
                  <c:v>2.057848241570082</c:v>
                </c:pt>
                <c:pt idx="11">
                  <c:v>2.0107109428352192</c:v>
                </c:pt>
                <c:pt idx="12">
                  <c:v>1.9635085595756274</c:v>
                </c:pt>
                <c:pt idx="13">
                  <c:v>1.916208316981737</c:v>
                </c:pt>
                <c:pt idx="14">
                  <c:v>1.8687749848134503</c:v>
                </c:pt>
                <c:pt idx="15">
                  <c:v>1.8211705038510864</c:v>
                </c:pt>
                <c:pt idx="16">
                  <c:v>1.7733535429813434</c:v>
                </c:pt>
                <c:pt idx="17">
                  <c:v>1.7252789702856233</c:v>
                </c:pt>
                <c:pt idx="18">
                  <c:v>1.6768972165961302</c:v>
                </c:pt>
                <c:pt idx="19">
                  <c:v>1.6281535033388297</c:v>
                </c:pt>
                <c:pt idx="20">
                  <c:v>1.5789868973533046</c:v>
                </c:pt>
                <c:pt idx="21">
                  <c:v>1.5293291426629636</c:v>
                </c:pt>
                <c:pt idx="22">
                  <c:v>1.479103201179578</c:v>
                </c:pt>
                <c:pt idx="23">
                  <c:v>1.4282214084429188</c:v>
                </c:pt>
                <c:pt idx="24">
                  <c:v>1.3765831125519412</c:v>
                </c:pt>
                <c:pt idx="25">
                  <c:v>1.3240716076503865</c:v>
                </c:pt>
                <c:pt idx="26">
                  <c:v>1.2705500863260284</c:v>
                </c:pt>
                <c:pt idx="27">
                  <c:v>1.2158561984718688</c:v>
                </c:pt>
                <c:pt idx="28">
                  <c:v>1.1597945825572655</c:v>
                </c:pt>
                <c:pt idx="29">
                  <c:v>1.1021263639430932</c:v>
                </c:pt>
                <c:pt idx="30">
                  <c:v>1.042553967829109</c:v>
                </c:pt>
                <c:pt idx="31">
                  <c:v>0.9806984139376007</c:v>
                </c:pt>
                <c:pt idx="32">
                  <c:v>0.9160639856000852</c:v>
                </c:pt>
                <c:pt idx="33">
                  <c:v>0.8479804846004572</c:v>
                </c:pt>
                <c:pt idx="34">
                  <c:v>0.7755028261152747</c:v>
                </c:pt>
                <c:pt idx="35">
                  <c:v>0.6972217930153505</c:v>
                </c:pt>
                <c:pt idx="36">
                  <c:v>0.6108658056515465</c:v>
                </c:pt>
                <c:pt idx="37">
                  <c:v>0.5123161861670469</c:v>
                </c:pt>
                <c:pt idx="38">
                  <c:v>0.3924270926079549</c:v>
                </c:pt>
              </c:numCache>
            </c:numRef>
          </c:xVal>
          <c:yVal>
            <c:numRef>
              <c:f>Sheet2!$Y$9:$Y$47</c:f>
              <c:numCache>
                <c:ptCount val="39"/>
                <c:pt idx="0">
                  <c:v>21.395642016001187</c:v>
                </c:pt>
                <c:pt idx="1">
                  <c:v>21.33726984067116</c:v>
                </c:pt>
                <c:pt idx="2">
                  <c:v>21.263111439998053</c:v>
                </c:pt>
                <c:pt idx="3">
                  <c:v>21.17260803875945</c:v>
                </c:pt>
                <c:pt idx="4">
                  <c:v>21.065009153242194</c:v>
                </c:pt>
                <c:pt idx="5">
                  <c:v>21.004503498386452</c:v>
                </c:pt>
                <c:pt idx="6">
                  <c:v>20.939337258210774</c:v>
                </c:pt>
                <c:pt idx="7">
                  <c:v>20.86934494891268</c:v>
                </c:pt>
                <c:pt idx="8">
                  <c:v>20.794340037367903</c:v>
                </c:pt>
                <c:pt idx="9">
                  <c:v>20.7141124100498</c:v>
                </c:pt>
                <c:pt idx="10">
                  <c:v>20.62842539514352</c:v>
                </c:pt>
                <c:pt idx="11">
                  <c:v>20.537012244559605</c:v>
                </c:pt>
                <c:pt idx="12">
                  <c:v>20.439571958762865</c:v>
                </c:pt>
                <c:pt idx="13">
                  <c:v>20.335764306413637</c:v>
                </c:pt>
                <c:pt idx="14">
                  <c:v>20.22520385027513</c:v>
                </c:pt>
                <c:pt idx="15">
                  <c:v>20.107452737177972</c:v>
                </c:pt>
                <c:pt idx="16">
                  <c:v>19.98201193809213</c:v>
                </c:pt>
                <c:pt idx="17">
                  <c:v>19.848310527410643</c:v>
                </c:pt>
                <c:pt idx="18">
                  <c:v>19.705692458024803</c:v>
                </c:pt>
                <c:pt idx="19">
                  <c:v>19.55340010533583</c:v>
                </c:pt>
                <c:pt idx="20">
                  <c:v>19.39055359600123</c:v>
                </c:pt>
                <c:pt idx="21">
                  <c:v>19.216124570839963</c:v>
                </c:pt>
                <c:pt idx="22">
                  <c:v>19.028902501322335</c:v>
                </c:pt>
                <c:pt idx="23">
                  <c:v>18.827450898822917</c:v>
                </c:pt>
                <c:pt idx="24">
                  <c:v>18.61004958478733</c:v>
                </c:pt>
                <c:pt idx="25">
                  <c:v>18.374617394528936</c:v>
                </c:pt>
                <c:pt idx="26">
                  <c:v>18.118606868403774</c:v>
                </c:pt>
                <c:pt idx="27">
                  <c:v>17.838857938707612</c:v>
                </c:pt>
                <c:pt idx="28">
                  <c:v>17.531390067780123</c:v>
                </c:pt>
                <c:pt idx="29">
                  <c:v>17.191099305292692</c:v>
                </c:pt>
                <c:pt idx="30">
                  <c:v>16.811303501791127</c:v>
                </c:pt>
                <c:pt idx="31">
                  <c:v>16.383035407419232</c:v>
                </c:pt>
                <c:pt idx="32">
                  <c:v>15.893897343982228</c:v>
                </c:pt>
                <c:pt idx="33">
                  <c:v>15.326109443998037</c:v>
                </c:pt>
                <c:pt idx="34">
                  <c:v>14.652967332293871</c:v>
                </c:pt>
                <c:pt idx="35">
                  <c:v>13.83186803346746</c:v>
                </c:pt>
                <c:pt idx="36">
                  <c:v>12.788977574851419</c:v>
                </c:pt>
                <c:pt idx="37">
                  <c:v>11.379614935603305</c:v>
                </c:pt>
                <c:pt idx="38">
                  <c:v>9.253938745734303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Sheet2!$Z$1</c:f>
              <c:strCache>
                <c:ptCount val="1"/>
                <c:pt idx="0">
                  <c:v>r*20/1000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Sheet2!$T$9:$T$47</c:f>
              <c:numCache>
                <c:ptCount val="39"/>
                <c:pt idx="0">
                  <c:v>2.725508251384929</c:v>
                </c:pt>
                <c:pt idx="1">
                  <c:v>2.6280886094142204</c:v>
                </c:pt>
                <c:pt idx="2">
                  <c:v>2.531616297112874</c:v>
                </c:pt>
                <c:pt idx="3">
                  <c:v>2.435940490098638</c:v>
                </c:pt>
                <c:pt idx="4">
                  <c:v>2.34090239447797</c:v>
                </c:pt>
                <c:pt idx="5">
                  <c:v>2.293570066348491</c:v>
                </c:pt>
                <c:pt idx="6">
                  <c:v>2.246332678542729</c:v>
                </c:pt>
                <c:pt idx="7">
                  <c:v>2.199166892457549</c:v>
                </c:pt>
                <c:pt idx="8">
                  <c:v>2.152048264324009</c:v>
                </c:pt>
                <c:pt idx="9">
                  <c:v>2.1049510923175863</c:v>
                </c:pt>
                <c:pt idx="10">
                  <c:v>2.057848241570082</c:v>
                </c:pt>
                <c:pt idx="11">
                  <c:v>2.0107109428352192</c:v>
                </c:pt>
                <c:pt idx="12">
                  <c:v>1.9635085595756274</c:v>
                </c:pt>
                <c:pt idx="13">
                  <c:v>1.916208316981737</c:v>
                </c:pt>
                <c:pt idx="14">
                  <c:v>1.8687749848134503</c:v>
                </c:pt>
                <c:pt idx="15">
                  <c:v>1.8211705038510864</c:v>
                </c:pt>
                <c:pt idx="16">
                  <c:v>1.7733535429813434</c:v>
                </c:pt>
                <c:pt idx="17">
                  <c:v>1.7252789702856233</c:v>
                </c:pt>
                <c:pt idx="18">
                  <c:v>1.6768972165961302</c:v>
                </c:pt>
                <c:pt idx="19">
                  <c:v>1.6281535033388297</c:v>
                </c:pt>
                <c:pt idx="20">
                  <c:v>1.5789868973533046</c:v>
                </c:pt>
                <c:pt idx="21">
                  <c:v>1.5293291426629636</c:v>
                </c:pt>
                <c:pt idx="22">
                  <c:v>1.479103201179578</c:v>
                </c:pt>
                <c:pt idx="23">
                  <c:v>1.4282214084429188</c:v>
                </c:pt>
                <c:pt idx="24">
                  <c:v>1.3765831125519412</c:v>
                </c:pt>
                <c:pt idx="25">
                  <c:v>1.3240716076503865</c:v>
                </c:pt>
                <c:pt idx="26">
                  <c:v>1.2705500863260284</c:v>
                </c:pt>
                <c:pt idx="27">
                  <c:v>1.2158561984718688</c:v>
                </c:pt>
                <c:pt idx="28">
                  <c:v>1.1597945825572655</c:v>
                </c:pt>
                <c:pt idx="29">
                  <c:v>1.1021263639430932</c:v>
                </c:pt>
                <c:pt idx="30">
                  <c:v>1.042553967829109</c:v>
                </c:pt>
                <c:pt idx="31">
                  <c:v>0.9806984139376007</c:v>
                </c:pt>
                <c:pt idx="32">
                  <c:v>0.9160639856000852</c:v>
                </c:pt>
                <c:pt idx="33">
                  <c:v>0.8479804846004572</c:v>
                </c:pt>
                <c:pt idx="34">
                  <c:v>0.7755028261152747</c:v>
                </c:pt>
                <c:pt idx="35">
                  <c:v>0.6972217930153505</c:v>
                </c:pt>
                <c:pt idx="36">
                  <c:v>0.6108658056515465</c:v>
                </c:pt>
                <c:pt idx="37">
                  <c:v>0.5123161861670469</c:v>
                </c:pt>
                <c:pt idx="38">
                  <c:v>0.3924270926079549</c:v>
                </c:pt>
              </c:numCache>
            </c:numRef>
          </c:xVal>
          <c:yVal>
            <c:numRef>
              <c:f>Sheet2!$Z$9:$Z$47</c:f>
              <c:numCache>
                <c:ptCount val="39"/>
                <c:pt idx="0">
                  <c:v>8.112635899612911</c:v>
                </c:pt>
                <c:pt idx="1">
                  <c:v>8.363487026141666</c:v>
                </c:pt>
                <c:pt idx="2">
                  <c:v>8.633092065690024</c:v>
                </c:pt>
                <c:pt idx="3">
                  <c:v>8.923697202509963</c:v>
                </c:pt>
                <c:pt idx="4">
                  <c:v>9.238001484752669</c:v>
                </c:pt>
                <c:pt idx="5">
                  <c:v>9.405036248489996</c:v>
                </c:pt>
                <c:pt idx="6">
                  <c:v>9.579274390410244</c:v>
                </c:pt>
                <c:pt idx="7">
                  <c:v>9.761239666602407</c:v>
                </c:pt>
                <c:pt idx="8">
                  <c:v>9.951514308736476</c:v>
                </c:pt>
                <c:pt idx="9">
                  <c:v>10.150747543389063</c:v>
                </c:pt>
                <c:pt idx="10">
                  <c:v>10.359665696532058</c:v>
                </c:pt>
                <c:pt idx="11">
                  <c:v>10.579084243111238</c:v>
                </c:pt>
                <c:pt idx="12">
                  <c:v>10.809922259545106</c:v>
                </c:pt>
                <c:pt idx="13">
                  <c:v>11.053219866193203</c:v>
                </c:pt>
                <c:pt idx="14">
                  <c:v>11.310159419019731</c:v>
                </c:pt>
                <c:pt idx="15">
                  <c:v>11.582091441427673</c:v>
                </c:pt>
                <c:pt idx="16">
                  <c:v>11.870566602585486</c:v>
                </c:pt>
                <c:pt idx="17">
                  <c:v>12.177375482722262</c:v>
                </c:pt>
                <c:pt idx="18">
                  <c:v>12.504598471192564</c:v>
                </c:pt>
                <c:pt idx="19">
                  <c:v>12.854668998730459</c:v>
                </c:pt>
                <c:pt idx="20">
                  <c:v>13.230454532845947</c:v>
                </c:pt>
                <c:pt idx="21">
                  <c:v>13.63536155524592</c:v>
                </c:pt>
                <c:pt idx="22">
                  <c:v>14.073473396967943</c:v>
                </c:pt>
                <c:pt idx="23">
                  <c:v>14.549733828340889</c:v>
                </c:pt>
                <c:pt idx="24">
                  <c:v>15.070195520972728</c:v>
                </c:pt>
                <c:pt idx="25">
                  <c:v>15.642362354088366</c:v>
                </c:pt>
                <c:pt idx="26">
                  <c:v>16.275670578195882</c:v>
                </c:pt>
                <c:pt idx="27">
                  <c:v>16.982180762148218</c:v>
                </c:pt>
                <c:pt idx="28">
                  <c:v>17.77759918919659</c:v>
                </c:pt>
                <c:pt idx="29">
                  <c:v>18.682831815567713</c:v>
                </c:pt>
                <c:pt idx="30">
                  <c:v>19.726433649591662</c:v>
                </c:pt>
                <c:pt idx="31">
                  <c:v>20.948635334675036</c:v>
                </c:pt>
                <c:pt idx="32">
                  <c:v>22.408307810200462</c:v>
                </c:pt>
                <c:pt idx="33">
                  <c:v>24.195789958538242</c:v>
                </c:pt>
                <c:pt idx="34">
                  <c:v>26.458477453654645</c:v>
                </c:pt>
                <c:pt idx="35">
                  <c:v>29.457529623741408</c:v>
                </c:pt>
                <c:pt idx="36">
                  <c:v>33.713306701629385</c:v>
                </c:pt>
                <c:pt idx="37">
                  <c:v>40.47028295545272</c:v>
                </c:pt>
                <c:pt idx="38">
                  <c:v>53.88426765004378</c:v>
                </c:pt>
              </c:numCache>
            </c:numRef>
          </c:yVal>
          <c:smooth val="0"/>
        </c:ser>
        <c:axId val="30008434"/>
        <c:axId val="1640451"/>
      </c:scatterChart>
      <c:valAx>
        <c:axId val="30008434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C_L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40451"/>
        <c:crosses val="autoZero"/>
        <c:crossBetween val="midCat"/>
        <c:dispUnits/>
        <c:majorUnit val="0.5"/>
        <c:minorUnit val="0.1"/>
      </c:valAx>
      <c:valAx>
        <c:axId val="1640451"/>
        <c:scaling>
          <c:orientation val="minMax"/>
          <c:max val="25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0084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Various vs. C_L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Sheet2!$U$1</c:f>
              <c:strCache>
                <c:ptCount val="1"/>
                <c:pt idx="0">
                  <c:v>eta*20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Sheet2!$T$9:$T$47</c:f>
              <c:numCache>
                <c:ptCount val="39"/>
                <c:pt idx="0">
                  <c:v>2.725508251384929</c:v>
                </c:pt>
                <c:pt idx="1">
                  <c:v>2.6280886094142204</c:v>
                </c:pt>
                <c:pt idx="2">
                  <c:v>2.531616297112874</c:v>
                </c:pt>
                <c:pt idx="3">
                  <c:v>2.435940490098638</c:v>
                </c:pt>
                <c:pt idx="4">
                  <c:v>2.34090239447797</c:v>
                </c:pt>
                <c:pt idx="5">
                  <c:v>2.293570066348491</c:v>
                </c:pt>
                <c:pt idx="6">
                  <c:v>2.246332678542729</c:v>
                </c:pt>
                <c:pt idx="7">
                  <c:v>2.199166892457549</c:v>
                </c:pt>
                <c:pt idx="8">
                  <c:v>2.152048264324009</c:v>
                </c:pt>
                <c:pt idx="9">
                  <c:v>2.1049510923175863</c:v>
                </c:pt>
                <c:pt idx="10">
                  <c:v>2.057848241570082</c:v>
                </c:pt>
                <c:pt idx="11">
                  <c:v>2.0107109428352192</c:v>
                </c:pt>
                <c:pt idx="12">
                  <c:v>1.9635085595756274</c:v>
                </c:pt>
                <c:pt idx="13">
                  <c:v>1.916208316981737</c:v>
                </c:pt>
                <c:pt idx="14">
                  <c:v>1.8687749848134503</c:v>
                </c:pt>
                <c:pt idx="15">
                  <c:v>1.8211705038510864</c:v>
                </c:pt>
                <c:pt idx="16">
                  <c:v>1.7733535429813434</c:v>
                </c:pt>
                <c:pt idx="17">
                  <c:v>1.7252789702856233</c:v>
                </c:pt>
                <c:pt idx="18">
                  <c:v>1.6768972165961302</c:v>
                </c:pt>
                <c:pt idx="19">
                  <c:v>1.6281535033388297</c:v>
                </c:pt>
                <c:pt idx="20">
                  <c:v>1.5789868973533046</c:v>
                </c:pt>
                <c:pt idx="21">
                  <c:v>1.5293291426629636</c:v>
                </c:pt>
                <c:pt idx="22">
                  <c:v>1.479103201179578</c:v>
                </c:pt>
                <c:pt idx="23">
                  <c:v>1.4282214084429188</c:v>
                </c:pt>
                <c:pt idx="24">
                  <c:v>1.3765831125519412</c:v>
                </c:pt>
                <c:pt idx="25">
                  <c:v>1.3240716076503865</c:v>
                </c:pt>
                <c:pt idx="26">
                  <c:v>1.2705500863260284</c:v>
                </c:pt>
                <c:pt idx="27">
                  <c:v>1.2158561984718688</c:v>
                </c:pt>
                <c:pt idx="28">
                  <c:v>1.1597945825572655</c:v>
                </c:pt>
                <c:pt idx="29">
                  <c:v>1.1021263639430932</c:v>
                </c:pt>
                <c:pt idx="30">
                  <c:v>1.042553967829109</c:v>
                </c:pt>
                <c:pt idx="31">
                  <c:v>0.9806984139376007</c:v>
                </c:pt>
                <c:pt idx="32">
                  <c:v>0.9160639856000852</c:v>
                </c:pt>
                <c:pt idx="33">
                  <c:v>0.8479804846004572</c:v>
                </c:pt>
                <c:pt idx="34">
                  <c:v>0.7755028261152747</c:v>
                </c:pt>
                <c:pt idx="35">
                  <c:v>0.6972217930153505</c:v>
                </c:pt>
                <c:pt idx="36">
                  <c:v>0.6108658056515465</c:v>
                </c:pt>
                <c:pt idx="37">
                  <c:v>0.5123161861670469</c:v>
                </c:pt>
                <c:pt idx="38">
                  <c:v>0.3924270926079549</c:v>
                </c:pt>
              </c:numCache>
            </c:numRef>
          </c:xVal>
          <c:yVal>
            <c:numRef>
              <c:f>Sheet2!$U$9:$U$47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Sheet2!$V$1</c:f>
              <c:strCache>
                <c:ptCount val="1"/>
                <c:pt idx="0">
                  <c:v>mph*20/500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Sheet2!$T$9:$T$47</c:f>
              <c:numCache>
                <c:ptCount val="39"/>
                <c:pt idx="0">
                  <c:v>2.725508251384929</c:v>
                </c:pt>
                <c:pt idx="1">
                  <c:v>2.6280886094142204</c:v>
                </c:pt>
                <c:pt idx="2">
                  <c:v>2.531616297112874</c:v>
                </c:pt>
                <c:pt idx="3">
                  <c:v>2.435940490098638</c:v>
                </c:pt>
                <c:pt idx="4">
                  <c:v>2.34090239447797</c:v>
                </c:pt>
                <c:pt idx="5">
                  <c:v>2.293570066348491</c:v>
                </c:pt>
                <c:pt idx="6">
                  <c:v>2.246332678542729</c:v>
                </c:pt>
                <c:pt idx="7">
                  <c:v>2.199166892457549</c:v>
                </c:pt>
                <c:pt idx="8">
                  <c:v>2.152048264324009</c:v>
                </c:pt>
                <c:pt idx="9">
                  <c:v>2.1049510923175863</c:v>
                </c:pt>
                <c:pt idx="10">
                  <c:v>2.057848241570082</c:v>
                </c:pt>
                <c:pt idx="11">
                  <c:v>2.0107109428352192</c:v>
                </c:pt>
                <c:pt idx="12">
                  <c:v>1.9635085595756274</c:v>
                </c:pt>
                <c:pt idx="13">
                  <c:v>1.916208316981737</c:v>
                </c:pt>
                <c:pt idx="14">
                  <c:v>1.8687749848134503</c:v>
                </c:pt>
                <c:pt idx="15">
                  <c:v>1.8211705038510864</c:v>
                </c:pt>
                <c:pt idx="16">
                  <c:v>1.7733535429813434</c:v>
                </c:pt>
                <c:pt idx="17">
                  <c:v>1.7252789702856233</c:v>
                </c:pt>
                <c:pt idx="18">
                  <c:v>1.6768972165961302</c:v>
                </c:pt>
                <c:pt idx="19">
                  <c:v>1.6281535033388297</c:v>
                </c:pt>
                <c:pt idx="20">
                  <c:v>1.5789868973533046</c:v>
                </c:pt>
                <c:pt idx="21">
                  <c:v>1.5293291426629636</c:v>
                </c:pt>
                <c:pt idx="22">
                  <c:v>1.479103201179578</c:v>
                </c:pt>
                <c:pt idx="23">
                  <c:v>1.4282214084429188</c:v>
                </c:pt>
                <c:pt idx="24">
                  <c:v>1.3765831125519412</c:v>
                </c:pt>
                <c:pt idx="25">
                  <c:v>1.3240716076503865</c:v>
                </c:pt>
                <c:pt idx="26">
                  <c:v>1.2705500863260284</c:v>
                </c:pt>
                <c:pt idx="27">
                  <c:v>1.2158561984718688</c:v>
                </c:pt>
                <c:pt idx="28">
                  <c:v>1.1597945825572655</c:v>
                </c:pt>
                <c:pt idx="29">
                  <c:v>1.1021263639430932</c:v>
                </c:pt>
                <c:pt idx="30">
                  <c:v>1.042553967829109</c:v>
                </c:pt>
                <c:pt idx="31">
                  <c:v>0.9806984139376007</c:v>
                </c:pt>
                <c:pt idx="32">
                  <c:v>0.9160639856000852</c:v>
                </c:pt>
                <c:pt idx="33">
                  <c:v>0.8479804846004572</c:v>
                </c:pt>
                <c:pt idx="34">
                  <c:v>0.7755028261152747</c:v>
                </c:pt>
                <c:pt idx="35">
                  <c:v>0.6972217930153505</c:v>
                </c:pt>
                <c:pt idx="36">
                  <c:v>0.6108658056515465</c:v>
                </c:pt>
                <c:pt idx="37">
                  <c:v>0.5123161861670469</c:v>
                </c:pt>
                <c:pt idx="38">
                  <c:v>0.3924270926079549</c:v>
                </c:pt>
              </c:numCache>
            </c:numRef>
          </c:xVal>
          <c:yVal>
            <c:numRef>
              <c:f>Sheet2!$V$9:$V$47</c:f>
              <c:numCache>
                <c:ptCount val="39"/>
                <c:pt idx="0">
                  <c:v>4.130016137355928</c:v>
                </c:pt>
                <c:pt idx="1">
                  <c:v>4.246104495602839</c:v>
                </c:pt>
                <c:pt idx="2">
                  <c:v>4.36774855263668</c:v>
                </c:pt>
                <c:pt idx="3">
                  <c:v>4.495558193805844</c:v>
                </c:pt>
                <c:pt idx="4">
                  <c:v>4.630246590906976</c:v>
                </c:pt>
                <c:pt idx="5">
                  <c:v>4.700427242872791</c:v>
                </c:pt>
                <c:pt idx="6">
                  <c:v>4.772654388668583</c:v>
                </c:pt>
                <c:pt idx="7">
                  <c:v>4.847058199598492</c:v>
                </c:pt>
                <c:pt idx="8">
                  <c:v>4.923781293384784</c:v>
                </c:pt>
                <c:pt idx="9">
                  <c:v>5.002980339015794</c:v>
                </c:pt>
                <c:pt idx="10">
                  <c:v>5.084827924991003</c:v>
                </c:pt>
                <c:pt idx="11">
                  <c:v>5.169514744028971</c:v>
                </c:pt>
                <c:pt idx="12">
                  <c:v>5.257252160104654</c:v>
                </c:pt>
                <c:pt idx="13">
                  <c:v>5.348275240114237</c:v>
                </c:pt>
                <c:pt idx="14">
                  <c:v>5.442846353723571</c:v>
                </c:pt>
                <c:pt idx="15">
                  <c:v>5.541259472686442</c:v>
                </c:pt>
                <c:pt idx="16">
                  <c:v>5.643845337413914</c:v>
                </c:pt>
                <c:pt idx="17">
                  <c:v>5.750977707062208</c:v>
                </c:pt>
                <c:pt idx="18">
                  <c:v>5.863080974480929</c:v>
                </c:pt>
                <c:pt idx="19">
                  <c:v>5.9806395156575585</c:v>
                </c:pt>
                <c:pt idx="20">
                  <c:v>6.104209264508089</c:v>
                </c:pt>
                <c:pt idx="21">
                  <c:v>6.234432172395901</c:v>
                </c:pt>
                <c:pt idx="22">
                  <c:v>6.372054449328779</c:v>
                </c:pt>
                <c:pt idx="23">
                  <c:v>6.51794982371524</c:v>
                </c:pt>
                <c:pt idx="24">
                  <c:v>6.673149551978775</c:v>
                </c:pt>
                <c:pt idx="25">
                  <c:v>6.838881641448069</c:v>
                </c:pt>
                <c:pt idx="26">
                  <c:v>7.016622855674142</c:v>
                </c:pt>
                <c:pt idx="27">
                  <c:v>7.208168778278896</c:v>
                </c:pt>
                <c:pt idx="28">
                  <c:v>7.4157299115487145</c:v>
                </c:pt>
                <c:pt idx="29">
                  <c:v>7.642066175478739</c:v>
                </c:pt>
                <c:pt idx="30">
                  <c:v>7.890679532690305</c:v>
                </c:pt>
                <c:pt idx="31">
                  <c:v>8.16609724643214</c:v>
                </c:pt>
                <c:pt idx="32">
                  <c:v>8.474301394662584</c:v>
                </c:pt>
                <c:pt idx="33">
                  <c:v>8.823404085825317</c:v>
                </c:pt>
                <c:pt idx="34">
                  <c:v>9.22475565395199</c:v>
                </c:pt>
                <c:pt idx="35">
                  <c:v>9.694861310041858</c:v>
                </c:pt>
                <c:pt idx="36">
                  <c:v>10.25891940848385</c:v>
                </c:pt>
                <c:pt idx="37">
                  <c:v>10.957923097401737</c:v>
                </c:pt>
                <c:pt idx="38">
                  <c:v>11.864598491645667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Sheet2!$W$1</c:f>
              <c:strCache>
                <c:ptCount val="1"/>
                <c:pt idx="0">
                  <c:v>T*20/6000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Sheet2!$T$9:$T$47</c:f>
              <c:numCache>
                <c:ptCount val="39"/>
                <c:pt idx="0">
                  <c:v>2.725508251384929</c:v>
                </c:pt>
                <c:pt idx="1">
                  <c:v>2.6280886094142204</c:v>
                </c:pt>
                <c:pt idx="2">
                  <c:v>2.531616297112874</c:v>
                </c:pt>
                <c:pt idx="3">
                  <c:v>2.435940490098638</c:v>
                </c:pt>
                <c:pt idx="4">
                  <c:v>2.34090239447797</c:v>
                </c:pt>
                <c:pt idx="5">
                  <c:v>2.293570066348491</c:v>
                </c:pt>
                <c:pt idx="6">
                  <c:v>2.246332678542729</c:v>
                </c:pt>
                <c:pt idx="7">
                  <c:v>2.199166892457549</c:v>
                </c:pt>
                <c:pt idx="8">
                  <c:v>2.152048264324009</c:v>
                </c:pt>
                <c:pt idx="9">
                  <c:v>2.1049510923175863</c:v>
                </c:pt>
                <c:pt idx="10">
                  <c:v>2.057848241570082</c:v>
                </c:pt>
                <c:pt idx="11">
                  <c:v>2.0107109428352192</c:v>
                </c:pt>
                <c:pt idx="12">
                  <c:v>1.9635085595756274</c:v>
                </c:pt>
                <c:pt idx="13">
                  <c:v>1.916208316981737</c:v>
                </c:pt>
                <c:pt idx="14">
                  <c:v>1.8687749848134503</c:v>
                </c:pt>
                <c:pt idx="15">
                  <c:v>1.8211705038510864</c:v>
                </c:pt>
                <c:pt idx="16">
                  <c:v>1.7733535429813434</c:v>
                </c:pt>
                <c:pt idx="17">
                  <c:v>1.7252789702856233</c:v>
                </c:pt>
                <c:pt idx="18">
                  <c:v>1.6768972165961302</c:v>
                </c:pt>
                <c:pt idx="19">
                  <c:v>1.6281535033388297</c:v>
                </c:pt>
                <c:pt idx="20">
                  <c:v>1.5789868973533046</c:v>
                </c:pt>
                <c:pt idx="21">
                  <c:v>1.5293291426629636</c:v>
                </c:pt>
                <c:pt idx="22">
                  <c:v>1.479103201179578</c:v>
                </c:pt>
                <c:pt idx="23">
                  <c:v>1.4282214084429188</c:v>
                </c:pt>
                <c:pt idx="24">
                  <c:v>1.3765831125519412</c:v>
                </c:pt>
                <c:pt idx="25">
                  <c:v>1.3240716076503865</c:v>
                </c:pt>
                <c:pt idx="26">
                  <c:v>1.2705500863260284</c:v>
                </c:pt>
                <c:pt idx="27">
                  <c:v>1.2158561984718688</c:v>
                </c:pt>
                <c:pt idx="28">
                  <c:v>1.1597945825572655</c:v>
                </c:pt>
                <c:pt idx="29">
                  <c:v>1.1021263639430932</c:v>
                </c:pt>
                <c:pt idx="30">
                  <c:v>1.042553967829109</c:v>
                </c:pt>
                <c:pt idx="31">
                  <c:v>0.9806984139376007</c:v>
                </c:pt>
                <c:pt idx="32">
                  <c:v>0.9160639856000852</c:v>
                </c:pt>
                <c:pt idx="33">
                  <c:v>0.8479804846004572</c:v>
                </c:pt>
                <c:pt idx="34">
                  <c:v>0.7755028261152747</c:v>
                </c:pt>
                <c:pt idx="35">
                  <c:v>0.6972217930153505</c:v>
                </c:pt>
                <c:pt idx="36">
                  <c:v>0.6108658056515465</c:v>
                </c:pt>
                <c:pt idx="37">
                  <c:v>0.5123161861670469</c:v>
                </c:pt>
                <c:pt idx="38">
                  <c:v>0.3924270926079549</c:v>
                </c:pt>
              </c:numCache>
            </c:numRef>
          </c:xVal>
          <c:yVal>
            <c:numRef>
              <c:f>Sheet2!$W$9:$W$47</c:f>
              <c:numCache>
                <c:ptCount val="39"/>
                <c:pt idx="0">
                  <c:v>15.84739570579539</c:v>
                </c:pt>
                <c:pt idx="1">
                  <c:v>15.614311910754584</c:v>
                </c:pt>
                <c:pt idx="2">
                  <c:v>15.374053517678696</c:v>
                </c:pt>
                <c:pt idx="3">
                  <c:v>15.12604154333784</c:v>
                </c:pt>
                <c:pt idx="4">
                  <c:v>14.869618420584727</c:v>
                </c:pt>
                <c:pt idx="5">
                  <c:v>14.738021975564234</c:v>
                </c:pt>
                <c:pt idx="6">
                  <c:v>14.604032541196442</c:v>
                </c:pt>
                <c:pt idx="7">
                  <c:v>14.467538270080773</c:v>
                </c:pt>
                <c:pt idx="8">
                  <c:v>14.328418708358466</c:v>
                </c:pt>
                <c:pt idx="9">
                  <c:v>14.186543857968164</c:v>
                </c:pt>
                <c:pt idx="10">
                  <c:v>14.041773104863983</c:v>
                </c:pt>
                <c:pt idx="11">
                  <c:v>13.893953989194284</c:v>
                </c:pt>
                <c:pt idx="12">
                  <c:v>13.742920788216809</c:v>
                </c:pt>
                <c:pt idx="13">
                  <c:v>13.588492876153413</c:v>
                </c:pt>
                <c:pt idx="14">
                  <c:v>13.43047281685449</c:v>
                </c:pt>
                <c:pt idx="15">
                  <c:v>13.268644134499365</c:v>
                </c:pt>
                <c:pt idx="16">
                  <c:v>13.102768693850296</c:v>
                </c:pt>
                <c:pt idx="17">
                  <c:v>12.932583603770086</c:v>
                </c:pt>
                <c:pt idx="18">
                  <c:v>12.757797534362417</c:v>
                </c:pt>
                <c:pt idx="19">
                  <c:v>12.578086307167968</c:v>
                </c:pt>
                <c:pt idx="20">
                  <c:v>12.393087576445708</c:v>
                </c:pt>
                <c:pt idx="21">
                  <c:v>12.202394363489283</c:v>
                </c:pt>
                <c:pt idx="22">
                  <c:v>12.005547129004583</c:v>
                </c:pt>
                <c:pt idx="23">
                  <c:v>11.802023961600957</c:v>
                </c:pt>
                <c:pt idx="24">
                  <c:v>11.59122830943652</c:v>
                </c:pt>
                <c:pt idx="25">
                  <c:v>11.372473465344529</c:v>
                </c:pt>
                <c:pt idx="26">
                  <c:v>11.144962699079928</c:v>
                </c:pt>
                <c:pt idx="27">
                  <c:v>10.9077634581655</c:v>
                </c:pt>
                <c:pt idx="28">
                  <c:v>10.659773338952558</c:v>
                </c:pt>
                <c:pt idx="29">
                  <c:v>10.399674404156972</c:v>
                </c:pt>
                <c:pt idx="30">
                  <c:v>10.125870613422101</c:v>
                </c:pt>
                <c:pt idx="31">
                  <c:v>9.836400127991972</c:v>
                </c:pt>
                <c:pt idx="32">
                  <c:v>9.528809071017845</c:v>
                </c:pt>
                <c:pt idx="33">
                  <c:v>9.19996400600156</c:v>
                </c:pt>
                <c:pt idx="34">
                  <c:v>8.845762756332915</c:v>
                </c:pt>
                <c:pt idx="35">
                  <c:v>8.460667705997936</c:v>
                </c:pt>
                <c:pt idx="36">
                  <c:v>8.036908831920064</c:v>
                </c:pt>
                <c:pt idx="37">
                  <c:v>7.563020771668923</c:v>
                </c:pt>
                <c:pt idx="38">
                  <c:v>7.020886552431995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Sheet2!$X$1</c:f>
              <c:strCache>
                <c:ptCount val="1"/>
                <c:pt idx="0">
                  <c:v>C_L/C_D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Sheet2!$T$9:$T$47</c:f>
              <c:numCache>
                <c:ptCount val="39"/>
                <c:pt idx="0">
                  <c:v>2.725508251384929</c:v>
                </c:pt>
                <c:pt idx="1">
                  <c:v>2.6280886094142204</c:v>
                </c:pt>
                <c:pt idx="2">
                  <c:v>2.531616297112874</c:v>
                </c:pt>
                <c:pt idx="3">
                  <c:v>2.435940490098638</c:v>
                </c:pt>
                <c:pt idx="4">
                  <c:v>2.34090239447797</c:v>
                </c:pt>
                <c:pt idx="5">
                  <c:v>2.293570066348491</c:v>
                </c:pt>
                <c:pt idx="6">
                  <c:v>2.246332678542729</c:v>
                </c:pt>
                <c:pt idx="7">
                  <c:v>2.199166892457549</c:v>
                </c:pt>
                <c:pt idx="8">
                  <c:v>2.152048264324009</c:v>
                </c:pt>
                <c:pt idx="9">
                  <c:v>2.1049510923175863</c:v>
                </c:pt>
                <c:pt idx="10">
                  <c:v>2.057848241570082</c:v>
                </c:pt>
                <c:pt idx="11">
                  <c:v>2.0107109428352192</c:v>
                </c:pt>
                <c:pt idx="12">
                  <c:v>1.9635085595756274</c:v>
                </c:pt>
                <c:pt idx="13">
                  <c:v>1.916208316981737</c:v>
                </c:pt>
                <c:pt idx="14">
                  <c:v>1.8687749848134503</c:v>
                </c:pt>
                <c:pt idx="15">
                  <c:v>1.8211705038510864</c:v>
                </c:pt>
                <c:pt idx="16">
                  <c:v>1.7733535429813434</c:v>
                </c:pt>
                <c:pt idx="17">
                  <c:v>1.7252789702856233</c:v>
                </c:pt>
                <c:pt idx="18">
                  <c:v>1.6768972165961302</c:v>
                </c:pt>
                <c:pt idx="19">
                  <c:v>1.6281535033388297</c:v>
                </c:pt>
                <c:pt idx="20">
                  <c:v>1.5789868973533046</c:v>
                </c:pt>
                <c:pt idx="21">
                  <c:v>1.5293291426629636</c:v>
                </c:pt>
                <c:pt idx="22">
                  <c:v>1.479103201179578</c:v>
                </c:pt>
                <c:pt idx="23">
                  <c:v>1.4282214084429188</c:v>
                </c:pt>
                <c:pt idx="24">
                  <c:v>1.3765831125519412</c:v>
                </c:pt>
                <c:pt idx="25">
                  <c:v>1.3240716076503865</c:v>
                </c:pt>
                <c:pt idx="26">
                  <c:v>1.2705500863260284</c:v>
                </c:pt>
                <c:pt idx="27">
                  <c:v>1.2158561984718688</c:v>
                </c:pt>
                <c:pt idx="28">
                  <c:v>1.1597945825572655</c:v>
                </c:pt>
                <c:pt idx="29">
                  <c:v>1.1021263639430932</c:v>
                </c:pt>
                <c:pt idx="30">
                  <c:v>1.042553967829109</c:v>
                </c:pt>
                <c:pt idx="31">
                  <c:v>0.9806984139376007</c:v>
                </c:pt>
                <c:pt idx="32">
                  <c:v>0.9160639856000852</c:v>
                </c:pt>
                <c:pt idx="33">
                  <c:v>0.8479804846004572</c:v>
                </c:pt>
                <c:pt idx="34">
                  <c:v>0.7755028261152747</c:v>
                </c:pt>
                <c:pt idx="35">
                  <c:v>0.6972217930153505</c:v>
                </c:pt>
                <c:pt idx="36">
                  <c:v>0.6108658056515465</c:v>
                </c:pt>
                <c:pt idx="37">
                  <c:v>0.5123161861670469</c:v>
                </c:pt>
                <c:pt idx="38">
                  <c:v>0.3924270926079549</c:v>
                </c:pt>
              </c:numCache>
            </c:numRef>
          </c:xVal>
          <c:yVal>
            <c:numRef>
              <c:f>Sheet2!$X$9:$X$47</c:f>
              <c:numCache>
                <c:ptCount val="39"/>
                <c:pt idx="0">
                  <c:v>4.8268450599090755</c:v>
                </c:pt>
                <c:pt idx="1">
                  <c:v>4.993082838303551</c:v>
                </c:pt>
                <c:pt idx="2">
                  <c:v>5.1688629051099975</c:v>
                </c:pt>
                <c:pt idx="3">
                  <c:v>5.355239464097676</c:v>
                </c:pt>
                <c:pt idx="4">
                  <c:v>5.553438739736043</c:v>
                </c:pt>
                <c:pt idx="5">
                  <c:v>5.657411173419976</c:v>
                </c:pt>
                <c:pt idx="6">
                  <c:v>5.764896539212027</c:v>
                </c:pt>
                <c:pt idx="7">
                  <c:v>5.876114909825521</c:v>
                </c:pt>
                <c:pt idx="8">
                  <c:v>5.9913061653205375</c:v>
                </c:pt>
                <c:pt idx="9">
                  <c:v>6.110732310246162</c:v>
                </c:pt>
                <c:pt idx="10">
                  <c:v>6.234680121748422</c:v>
                </c:pt>
                <c:pt idx="11">
                  <c:v>6.3634641834459575</c:v>
                </c:pt>
                <c:pt idx="12">
                  <c:v>6.497430369771979</c:v>
                </c:pt>
                <c:pt idx="13">
                  <c:v>6.636959857108302</c:v>
                </c:pt>
                <c:pt idx="14">
                  <c:v>6.782473751565559</c:v>
                </c:pt>
                <c:pt idx="15">
                  <c:v>6.934438438754998</c:v>
                </c:pt>
                <c:pt idx="16">
                  <c:v>7.093371778181486</c:v>
                </c:pt>
                <c:pt idx="17">
                  <c:v>7.259850283322716</c:v>
                </c:pt>
                <c:pt idx="18">
                  <c:v>7.434517446508505</c:v>
                </c:pt>
                <c:pt idx="19">
                  <c:v>7.61809338215773</c:v>
                </c:pt>
                <c:pt idx="20">
                  <c:v>7.811385966444151</c:v>
                </c:pt>
                <c:pt idx="21">
                  <c:v>8.015303633976906</c:v>
                </c:pt>
                <c:pt idx="22">
                  <c:v>8.230869929868144</c:v>
                </c:pt>
                <c:pt idx="23">
                  <c:v>8.459239765904531</c:v>
                </c:pt>
                <c:pt idx="24">
                  <c:v>8.701717011743515</c:v>
                </c:pt>
                <c:pt idx="25">
                  <c:v>8.959772411911642</c:v>
                </c:pt>
                <c:pt idx="26">
                  <c:v>9.235059557263526</c:v>
                </c:pt>
                <c:pt idx="27">
                  <c:v>9.529424160520655</c:v>
                </c:pt>
                <c:pt idx="28">
                  <c:v>9.844896976115688</c:v>
                </c:pt>
                <c:pt idx="29">
                  <c:v>10.183650808595749</c:v>
                </c:pt>
                <c:pt idx="30">
                  <c:v>10.547881574413363</c:v>
                </c:pt>
                <c:pt idx="31">
                  <c:v>10.939529488015397</c:v>
                </c:pt>
                <c:pt idx="32">
                  <c:v>11.359658055087552</c:v>
                </c:pt>
                <c:pt idx="33">
                  <c:v>11.80707521242456</c:v>
                </c:pt>
                <c:pt idx="34">
                  <c:v>12.275186590908094</c:v>
                </c:pt>
                <c:pt idx="35">
                  <c:v>12.744411286529882</c:v>
                </c:pt>
                <c:pt idx="36">
                  <c:v>13.162254140243995</c:v>
                </c:pt>
                <c:pt idx="37">
                  <c:v>13.383495054874524</c:v>
                </c:pt>
                <c:pt idx="38">
                  <c:v>12.94623187901993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Sheet2!$Y$1</c:f>
              <c:strCache>
                <c:ptCount val="1"/>
                <c:pt idx="0">
                  <c:v>deg/sec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Sheet2!$T$9:$T$47</c:f>
              <c:numCache>
                <c:ptCount val="39"/>
                <c:pt idx="0">
                  <c:v>2.725508251384929</c:v>
                </c:pt>
                <c:pt idx="1">
                  <c:v>2.6280886094142204</c:v>
                </c:pt>
                <c:pt idx="2">
                  <c:v>2.531616297112874</c:v>
                </c:pt>
                <c:pt idx="3">
                  <c:v>2.435940490098638</c:v>
                </c:pt>
                <c:pt idx="4">
                  <c:v>2.34090239447797</c:v>
                </c:pt>
                <c:pt idx="5">
                  <c:v>2.293570066348491</c:v>
                </c:pt>
                <c:pt idx="6">
                  <c:v>2.246332678542729</c:v>
                </c:pt>
                <c:pt idx="7">
                  <c:v>2.199166892457549</c:v>
                </c:pt>
                <c:pt idx="8">
                  <c:v>2.152048264324009</c:v>
                </c:pt>
                <c:pt idx="9">
                  <c:v>2.1049510923175863</c:v>
                </c:pt>
                <c:pt idx="10">
                  <c:v>2.057848241570082</c:v>
                </c:pt>
                <c:pt idx="11">
                  <c:v>2.0107109428352192</c:v>
                </c:pt>
                <c:pt idx="12">
                  <c:v>1.9635085595756274</c:v>
                </c:pt>
                <c:pt idx="13">
                  <c:v>1.916208316981737</c:v>
                </c:pt>
                <c:pt idx="14">
                  <c:v>1.8687749848134503</c:v>
                </c:pt>
                <c:pt idx="15">
                  <c:v>1.8211705038510864</c:v>
                </c:pt>
                <c:pt idx="16">
                  <c:v>1.7733535429813434</c:v>
                </c:pt>
                <c:pt idx="17">
                  <c:v>1.7252789702856233</c:v>
                </c:pt>
                <c:pt idx="18">
                  <c:v>1.6768972165961302</c:v>
                </c:pt>
                <c:pt idx="19">
                  <c:v>1.6281535033388297</c:v>
                </c:pt>
                <c:pt idx="20">
                  <c:v>1.5789868973533046</c:v>
                </c:pt>
                <c:pt idx="21">
                  <c:v>1.5293291426629636</c:v>
                </c:pt>
                <c:pt idx="22">
                  <c:v>1.479103201179578</c:v>
                </c:pt>
                <c:pt idx="23">
                  <c:v>1.4282214084429188</c:v>
                </c:pt>
                <c:pt idx="24">
                  <c:v>1.3765831125519412</c:v>
                </c:pt>
                <c:pt idx="25">
                  <c:v>1.3240716076503865</c:v>
                </c:pt>
                <c:pt idx="26">
                  <c:v>1.2705500863260284</c:v>
                </c:pt>
                <c:pt idx="27">
                  <c:v>1.2158561984718688</c:v>
                </c:pt>
                <c:pt idx="28">
                  <c:v>1.1597945825572655</c:v>
                </c:pt>
                <c:pt idx="29">
                  <c:v>1.1021263639430932</c:v>
                </c:pt>
                <c:pt idx="30">
                  <c:v>1.042553967829109</c:v>
                </c:pt>
                <c:pt idx="31">
                  <c:v>0.9806984139376007</c:v>
                </c:pt>
                <c:pt idx="32">
                  <c:v>0.9160639856000852</c:v>
                </c:pt>
                <c:pt idx="33">
                  <c:v>0.8479804846004572</c:v>
                </c:pt>
                <c:pt idx="34">
                  <c:v>0.7755028261152747</c:v>
                </c:pt>
                <c:pt idx="35">
                  <c:v>0.6972217930153505</c:v>
                </c:pt>
                <c:pt idx="36">
                  <c:v>0.6108658056515465</c:v>
                </c:pt>
                <c:pt idx="37">
                  <c:v>0.5123161861670469</c:v>
                </c:pt>
                <c:pt idx="38">
                  <c:v>0.3924270926079549</c:v>
                </c:pt>
              </c:numCache>
            </c:numRef>
          </c:xVal>
          <c:yVal>
            <c:numRef>
              <c:f>Sheet2!$Y$9:$Y$47</c:f>
              <c:numCache>
                <c:ptCount val="39"/>
                <c:pt idx="0">
                  <c:v>21.395642016001187</c:v>
                </c:pt>
                <c:pt idx="1">
                  <c:v>21.33726984067116</c:v>
                </c:pt>
                <c:pt idx="2">
                  <c:v>21.263111439998053</c:v>
                </c:pt>
                <c:pt idx="3">
                  <c:v>21.17260803875945</c:v>
                </c:pt>
                <c:pt idx="4">
                  <c:v>21.065009153242194</c:v>
                </c:pt>
                <c:pt idx="5">
                  <c:v>21.004503498386452</c:v>
                </c:pt>
                <c:pt idx="6">
                  <c:v>20.939337258210774</c:v>
                </c:pt>
                <c:pt idx="7">
                  <c:v>20.86934494891268</c:v>
                </c:pt>
                <c:pt idx="8">
                  <c:v>20.794340037367903</c:v>
                </c:pt>
                <c:pt idx="9">
                  <c:v>20.7141124100498</c:v>
                </c:pt>
                <c:pt idx="10">
                  <c:v>20.62842539514352</c:v>
                </c:pt>
                <c:pt idx="11">
                  <c:v>20.537012244559605</c:v>
                </c:pt>
                <c:pt idx="12">
                  <c:v>20.439571958762865</c:v>
                </c:pt>
                <c:pt idx="13">
                  <c:v>20.335764306413637</c:v>
                </c:pt>
                <c:pt idx="14">
                  <c:v>20.22520385027513</c:v>
                </c:pt>
                <c:pt idx="15">
                  <c:v>20.107452737177972</c:v>
                </c:pt>
                <c:pt idx="16">
                  <c:v>19.98201193809213</c:v>
                </c:pt>
                <c:pt idx="17">
                  <c:v>19.848310527410643</c:v>
                </c:pt>
                <c:pt idx="18">
                  <c:v>19.705692458024803</c:v>
                </c:pt>
                <c:pt idx="19">
                  <c:v>19.55340010533583</c:v>
                </c:pt>
                <c:pt idx="20">
                  <c:v>19.39055359600123</c:v>
                </c:pt>
                <c:pt idx="21">
                  <c:v>19.216124570839963</c:v>
                </c:pt>
                <c:pt idx="22">
                  <c:v>19.028902501322335</c:v>
                </c:pt>
                <c:pt idx="23">
                  <c:v>18.827450898822917</c:v>
                </c:pt>
                <c:pt idx="24">
                  <c:v>18.61004958478733</c:v>
                </c:pt>
                <c:pt idx="25">
                  <c:v>18.374617394528936</c:v>
                </c:pt>
                <c:pt idx="26">
                  <c:v>18.118606868403774</c:v>
                </c:pt>
                <c:pt idx="27">
                  <c:v>17.838857938707612</c:v>
                </c:pt>
                <c:pt idx="28">
                  <c:v>17.531390067780123</c:v>
                </c:pt>
                <c:pt idx="29">
                  <c:v>17.191099305292692</c:v>
                </c:pt>
                <c:pt idx="30">
                  <c:v>16.811303501791127</c:v>
                </c:pt>
                <c:pt idx="31">
                  <c:v>16.383035407419232</c:v>
                </c:pt>
                <c:pt idx="32">
                  <c:v>15.893897343982228</c:v>
                </c:pt>
                <c:pt idx="33">
                  <c:v>15.326109443998037</c:v>
                </c:pt>
                <c:pt idx="34">
                  <c:v>14.652967332293871</c:v>
                </c:pt>
                <c:pt idx="35">
                  <c:v>13.83186803346746</c:v>
                </c:pt>
                <c:pt idx="36">
                  <c:v>12.788977574851419</c:v>
                </c:pt>
                <c:pt idx="37">
                  <c:v>11.379614935603305</c:v>
                </c:pt>
                <c:pt idx="38">
                  <c:v>9.253938745734303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Sheet2!$Z$1</c:f>
              <c:strCache>
                <c:ptCount val="1"/>
                <c:pt idx="0">
                  <c:v>r*20/1000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Sheet2!$T$9:$T$47</c:f>
              <c:numCache>
                <c:ptCount val="39"/>
                <c:pt idx="0">
                  <c:v>2.725508251384929</c:v>
                </c:pt>
                <c:pt idx="1">
                  <c:v>2.6280886094142204</c:v>
                </c:pt>
                <c:pt idx="2">
                  <c:v>2.531616297112874</c:v>
                </c:pt>
                <c:pt idx="3">
                  <c:v>2.435940490098638</c:v>
                </c:pt>
                <c:pt idx="4">
                  <c:v>2.34090239447797</c:v>
                </c:pt>
                <c:pt idx="5">
                  <c:v>2.293570066348491</c:v>
                </c:pt>
                <c:pt idx="6">
                  <c:v>2.246332678542729</c:v>
                </c:pt>
                <c:pt idx="7">
                  <c:v>2.199166892457549</c:v>
                </c:pt>
                <c:pt idx="8">
                  <c:v>2.152048264324009</c:v>
                </c:pt>
                <c:pt idx="9">
                  <c:v>2.1049510923175863</c:v>
                </c:pt>
                <c:pt idx="10">
                  <c:v>2.057848241570082</c:v>
                </c:pt>
                <c:pt idx="11">
                  <c:v>2.0107109428352192</c:v>
                </c:pt>
                <c:pt idx="12">
                  <c:v>1.9635085595756274</c:v>
                </c:pt>
                <c:pt idx="13">
                  <c:v>1.916208316981737</c:v>
                </c:pt>
                <c:pt idx="14">
                  <c:v>1.8687749848134503</c:v>
                </c:pt>
                <c:pt idx="15">
                  <c:v>1.8211705038510864</c:v>
                </c:pt>
                <c:pt idx="16">
                  <c:v>1.7733535429813434</c:v>
                </c:pt>
                <c:pt idx="17">
                  <c:v>1.7252789702856233</c:v>
                </c:pt>
                <c:pt idx="18">
                  <c:v>1.6768972165961302</c:v>
                </c:pt>
                <c:pt idx="19">
                  <c:v>1.6281535033388297</c:v>
                </c:pt>
                <c:pt idx="20">
                  <c:v>1.5789868973533046</c:v>
                </c:pt>
                <c:pt idx="21">
                  <c:v>1.5293291426629636</c:v>
                </c:pt>
                <c:pt idx="22">
                  <c:v>1.479103201179578</c:v>
                </c:pt>
                <c:pt idx="23">
                  <c:v>1.4282214084429188</c:v>
                </c:pt>
                <c:pt idx="24">
                  <c:v>1.3765831125519412</c:v>
                </c:pt>
                <c:pt idx="25">
                  <c:v>1.3240716076503865</c:v>
                </c:pt>
                <c:pt idx="26">
                  <c:v>1.2705500863260284</c:v>
                </c:pt>
                <c:pt idx="27">
                  <c:v>1.2158561984718688</c:v>
                </c:pt>
                <c:pt idx="28">
                  <c:v>1.1597945825572655</c:v>
                </c:pt>
                <c:pt idx="29">
                  <c:v>1.1021263639430932</c:v>
                </c:pt>
                <c:pt idx="30">
                  <c:v>1.042553967829109</c:v>
                </c:pt>
                <c:pt idx="31">
                  <c:v>0.9806984139376007</c:v>
                </c:pt>
                <c:pt idx="32">
                  <c:v>0.9160639856000852</c:v>
                </c:pt>
                <c:pt idx="33">
                  <c:v>0.8479804846004572</c:v>
                </c:pt>
                <c:pt idx="34">
                  <c:v>0.7755028261152747</c:v>
                </c:pt>
                <c:pt idx="35">
                  <c:v>0.6972217930153505</c:v>
                </c:pt>
                <c:pt idx="36">
                  <c:v>0.6108658056515465</c:v>
                </c:pt>
                <c:pt idx="37">
                  <c:v>0.5123161861670469</c:v>
                </c:pt>
                <c:pt idx="38">
                  <c:v>0.3924270926079549</c:v>
                </c:pt>
              </c:numCache>
            </c:numRef>
          </c:xVal>
          <c:yVal>
            <c:numRef>
              <c:f>Sheet2!$Z$9:$Z$47</c:f>
              <c:numCache>
                <c:ptCount val="39"/>
                <c:pt idx="0">
                  <c:v>8.112635899612911</c:v>
                </c:pt>
                <c:pt idx="1">
                  <c:v>8.363487026141666</c:v>
                </c:pt>
                <c:pt idx="2">
                  <c:v>8.633092065690024</c:v>
                </c:pt>
                <c:pt idx="3">
                  <c:v>8.923697202509963</c:v>
                </c:pt>
                <c:pt idx="4">
                  <c:v>9.238001484752669</c:v>
                </c:pt>
                <c:pt idx="5">
                  <c:v>9.405036248489996</c:v>
                </c:pt>
                <c:pt idx="6">
                  <c:v>9.579274390410244</c:v>
                </c:pt>
                <c:pt idx="7">
                  <c:v>9.761239666602407</c:v>
                </c:pt>
                <c:pt idx="8">
                  <c:v>9.951514308736476</c:v>
                </c:pt>
                <c:pt idx="9">
                  <c:v>10.150747543389063</c:v>
                </c:pt>
                <c:pt idx="10">
                  <c:v>10.359665696532058</c:v>
                </c:pt>
                <c:pt idx="11">
                  <c:v>10.579084243111238</c:v>
                </c:pt>
                <c:pt idx="12">
                  <c:v>10.809922259545106</c:v>
                </c:pt>
                <c:pt idx="13">
                  <c:v>11.053219866193203</c:v>
                </c:pt>
                <c:pt idx="14">
                  <c:v>11.310159419019731</c:v>
                </c:pt>
                <c:pt idx="15">
                  <c:v>11.582091441427673</c:v>
                </c:pt>
                <c:pt idx="16">
                  <c:v>11.870566602585486</c:v>
                </c:pt>
                <c:pt idx="17">
                  <c:v>12.177375482722262</c:v>
                </c:pt>
                <c:pt idx="18">
                  <c:v>12.504598471192564</c:v>
                </c:pt>
                <c:pt idx="19">
                  <c:v>12.854668998730459</c:v>
                </c:pt>
                <c:pt idx="20">
                  <c:v>13.230454532845947</c:v>
                </c:pt>
                <c:pt idx="21">
                  <c:v>13.63536155524592</c:v>
                </c:pt>
                <c:pt idx="22">
                  <c:v>14.073473396967943</c:v>
                </c:pt>
                <c:pt idx="23">
                  <c:v>14.549733828340889</c:v>
                </c:pt>
                <c:pt idx="24">
                  <c:v>15.070195520972728</c:v>
                </c:pt>
                <c:pt idx="25">
                  <c:v>15.642362354088366</c:v>
                </c:pt>
                <c:pt idx="26">
                  <c:v>16.275670578195882</c:v>
                </c:pt>
                <c:pt idx="27">
                  <c:v>16.982180762148218</c:v>
                </c:pt>
                <c:pt idx="28">
                  <c:v>17.77759918919659</c:v>
                </c:pt>
                <c:pt idx="29">
                  <c:v>18.682831815567713</c:v>
                </c:pt>
                <c:pt idx="30">
                  <c:v>19.726433649591662</c:v>
                </c:pt>
                <c:pt idx="31">
                  <c:v>20.948635334675036</c:v>
                </c:pt>
                <c:pt idx="32">
                  <c:v>22.408307810200462</c:v>
                </c:pt>
                <c:pt idx="33">
                  <c:v>24.195789958538242</c:v>
                </c:pt>
                <c:pt idx="34">
                  <c:v>26.458477453654645</c:v>
                </c:pt>
                <c:pt idx="35">
                  <c:v>29.457529623741408</c:v>
                </c:pt>
                <c:pt idx="36">
                  <c:v>33.713306701629385</c:v>
                </c:pt>
                <c:pt idx="37">
                  <c:v>40.47028295545272</c:v>
                </c:pt>
                <c:pt idx="38">
                  <c:v>53.88426765004378</c:v>
                </c:pt>
              </c:numCache>
            </c:numRef>
          </c:yVal>
          <c:smooth val="0"/>
        </c:ser>
        <c:axId val="14764060"/>
        <c:axId val="65767677"/>
      </c:scatterChart>
      <c:valAx>
        <c:axId val="14764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C_L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767677"/>
        <c:crosses val="autoZero"/>
        <c:crossBetween val="midCat"/>
        <c:dispUnits/>
        <c:majorUnit val="0.5"/>
        <c:minorUnit val="0.1"/>
      </c:valAx>
      <c:valAx>
        <c:axId val="65767677"/>
        <c:scaling>
          <c:orientation val="minMax"/>
          <c:max val="2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764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28575</xdr:rowOff>
    </xdr:from>
    <xdr:to>
      <xdr:col>3</xdr:col>
      <xdr:colOff>400050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104775" y="3914775"/>
        <a:ext cx="66008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266700</xdr:colOff>
      <xdr:row>0</xdr:row>
      <xdr:rowOff>57150</xdr:rowOff>
    </xdr:from>
    <xdr:to>
      <xdr:col>38</xdr:col>
      <xdr:colOff>171450</xdr:colOff>
      <xdr:row>31</xdr:row>
      <xdr:rowOff>114300</xdr:rowOff>
    </xdr:to>
    <xdr:graphicFrame>
      <xdr:nvGraphicFramePr>
        <xdr:cNvPr id="1" name="Chart 2"/>
        <xdr:cNvGraphicFramePr/>
      </xdr:nvGraphicFramePr>
      <xdr:xfrm>
        <a:off x="17668875" y="57150"/>
        <a:ext cx="721995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pane ySplit="2295" topLeftCell="BM31" activePane="topLeft" state="split"/>
      <selection pane="topLeft" activeCell="C7" sqref="C7"/>
      <selection pane="bottomLeft" activeCell="F49" sqref="F49"/>
    </sheetView>
  </sheetViews>
  <sheetFormatPr defaultColWidth="9.140625" defaultRowHeight="12.75"/>
  <cols>
    <col min="1" max="1" width="76.28125" style="0" customWidth="1"/>
  </cols>
  <sheetData>
    <row r="1" spans="1:4" ht="12.75">
      <c r="A1" t="s">
        <v>32</v>
      </c>
      <c r="D1" t="s">
        <v>42</v>
      </c>
    </row>
    <row r="3" ht="12.75">
      <c r="A3" t="s">
        <v>81</v>
      </c>
    </row>
    <row r="5" ht="12.75">
      <c r="A5" t="s">
        <v>34</v>
      </c>
    </row>
    <row r="7" spans="1:2" ht="12.75">
      <c r="A7" t="s">
        <v>37</v>
      </c>
      <c r="B7" s="6">
        <v>13.3</v>
      </c>
    </row>
    <row r="8" spans="1:4" ht="12.75">
      <c r="A8" t="s">
        <v>38</v>
      </c>
      <c r="B8" s="6">
        <v>314</v>
      </c>
      <c r="D8" t="s">
        <v>43</v>
      </c>
    </row>
    <row r="9" spans="1:4" ht="12.75">
      <c r="A9" t="s">
        <v>33</v>
      </c>
      <c r="B9" s="6">
        <v>5.35</v>
      </c>
      <c r="D9" t="s">
        <v>49</v>
      </c>
    </row>
    <row r="10" spans="1:2" ht="12.75">
      <c r="A10" t="s">
        <v>45</v>
      </c>
      <c r="B10" s="6">
        <v>1</v>
      </c>
    </row>
    <row r="11" spans="1:2" ht="12.75">
      <c r="A11" t="s">
        <v>44</v>
      </c>
      <c r="B11" s="6">
        <v>2000</v>
      </c>
    </row>
    <row r="12" spans="1:4" ht="12.75">
      <c r="A12" t="s">
        <v>46</v>
      </c>
      <c r="B12" s="6">
        <v>1350</v>
      </c>
      <c r="D12" t="s">
        <v>47</v>
      </c>
    </row>
    <row r="13" spans="1:4" ht="12.75">
      <c r="A13" t="s">
        <v>39</v>
      </c>
      <c r="B13" s="6">
        <v>11300</v>
      </c>
      <c r="D13" t="s">
        <v>48</v>
      </c>
    </row>
    <row r="15" ht="12.75">
      <c r="A15" t="s">
        <v>35</v>
      </c>
    </row>
    <row r="17" spans="1:4" ht="12.75">
      <c r="A17" t="s">
        <v>40</v>
      </c>
      <c r="B17" s="6">
        <v>94</v>
      </c>
      <c r="D17" t="s">
        <v>50</v>
      </c>
    </row>
    <row r="18" spans="1:4" ht="12.75">
      <c r="A18" t="s">
        <v>41</v>
      </c>
      <c r="B18" s="6">
        <v>11300</v>
      </c>
      <c r="D18" t="s">
        <v>51</v>
      </c>
    </row>
    <row r="20" ht="12.75">
      <c r="A20" t="s">
        <v>36</v>
      </c>
    </row>
    <row r="22" spans="1:4" ht="12.75">
      <c r="A22" t="s">
        <v>52</v>
      </c>
      <c r="B22" s="6">
        <v>0.81</v>
      </c>
      <c r="D22" t="s">
        <v>53</v>
      </c>
    </row>
    <row r="23" spans="1:4" ht="12.75">
      <c r="A23" t="s">
        <v>54</v>
      </c>
      <c r="B23" s="6">
        <v>0.019</v>
      </c>
      <c r="D23" t="s">
        <v>55</v>
      </c>
    </row>
    <row r="38" spans="4:6" ht="12.75">
      <c r="D38" s="5"/>
      <c r="F38" s="5" t="s">
        <v>28</v>
      </c>
    </row>
    <row r="39" spans="4:6" ht="12.75">
      <c r="D39" s="5"/>
      <c r="F39" s="5">
        <f>(Sheet2!$P$17)</f>
        <v>1.6192400484616922</v>
      </c>
    </row>
    <row r="41" ht="12.75">
      <c r="F41" t="s">
        <v>82</v>
      </c>
    </row>
    <row r="42" ht="12.75">
      <c r="F42" t="s">
        <v>83</v>
      </c>
    </row>
    <row r="43" ht="12.75">
      <c r="F43" t="s">
        <v>84</v>
      </c>
    </row>
    <row r="44" ht="12.75">
      <c r="F44" t="s">
        <v>85</v>
      </c>
    </row>
    <row r="45" ht="12.75">
      <c r="F45" t="s">
        <v>87</v>
      </c>
    </row>
    <row r="46" ht="12.75">
      <c r="F46" t="s">
        <v>86</v>
      </c>
    </row>
    <row r="48" ht="12.75">
      <c r="F48" t="s">
        <v>88</v>
      </c>
    </row>
    <row r="60" ht="12.75">
      <c r="A60" t="s">
        <v>66</v>
      </c>
    </row>
    <row r="61" ht="12.75">
      <c r="A61" t="s">
        <v>56</v>
      </c>
    </row>
    <row r="62" ht="12.75">
      <c r="A62" t="s">
        <v>57</v>
      </c>
    </row>
    <row r="63" ht="12.75">
      <c r="A63" t="s">
        <v>58</v>
      </c>
    </row>
    <row r="64" ht="12.75">
      <c r="A64" t="s">
        <v>59</v>
      </c>
    </row>
    <row r="65" ht="12.75">
      <c r="A65" t="s">
        <v>60</v>
      </c>
    </row>
    <row r="66" ht="12.75">
      <c r="A66" t="s">
        <v>61</v>
      </c>
    </row>
    <row r="67" ht="12.75">
      <c r="A67" t="s">
        <v>62</v>
      </c>
    </row>
    <row r="68" ht="12.75">
      <c r="A68" t="s">
        <v>63</v>
      </c>
    </row>
    <row r="69" ht="12.75">
      <c r="A69" t="s">
        <v>78</v>
      </c>
    </row>
    <row r="70" ht="12.75">
      <c r="A70" t="s">
        <v>65</v>
      </c>
    </row>
    <row r="71" ht="12.75">
      <c r="A71" t="s">
        <v>64</v>
      </c>
    </row>
    <row r="73" ht="12.75">
      <c r="A73" t="s">
        <v>67</v>
      </c>
    </row>
    <row r="74" ht="12.75">
      <c r="A74" t="s">
        <v>68</v>
      </c>
    </row>
    <row r="75" ht="12.75">
      <c r="A75" t="s">
        <v>70</v>
      </c>
    </row>
    <row r="76" ht="12.75">
      <c r="A76" t="s">
        <v>71</v>
      </c>
    </row>
    <row r="77" ht="12.75">
      <c r="A77" t="s">
        <v>72</v>
      </c>
    </row>
    <row r="78" ht="12.75">
      <c r="A78" t="s">
        <v>73</v>
      </c>
    </row>
    <row r="79" ht="12.75">
      <c r="A79" t="s">
        <v>69</v>
      </c>
    </row>
    <row r="80" ht="12.75">
      <c r="A80" t="s">
        <v>74</v>
      </c>
    </row>
    <row r="81" ht="12.75">
      <c r="A81" t="s">
        <v>75</v>
      </c>
    </row>
    <row r="82" ht="12.75">
      <c r="A82" t="s">
        <v>79</v>
      </c>
    </row>
    <row r="83" ht="12.75">
      <c r="A83" t="s">
        <v>76</v>
      </c>
    </row>
    <row r="84" ht="12.75">
      <c r="A84" t="s">
        <v>77</v>
      </c>
    </row>
  </sheetData>
  <sheetProtection sheet="1" objects="1" scenario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N1">
      <selection activeCell="R13" sqref="R13"/>
    </sheetView>
  </sheetViews>
  <sheetFormatPr defaultColWidth="9.140625" defaultRowHeight="12.75"/>
  <cols>
    <col min="2" max="2" width="12.140625" style="0" customWidth="1"/>
    <col min="7" max="7" width="16.7109375" style="0" customWidth="1"/>
    <col min="8" max="8" width="12.00390625" style="0" bestFit="1" customWidth="1"/>
    <col min="15" max="15" width="19.00390625" style="0" customWidth="1"/>
  </cols>
  <sheetData>
    <row r="1" spans="1:26" ht="12.75">
      <c r="A1" t="s">
        <v>0</v>
      </c>
      <c r="B1" s="1" t="s">
        <v>1</v>
      </c>
      <c r="C1" t="s">
        <v>20</v>
      </c>
      <c r="D1" t="s">
        <v>2</v>
      </c>
      <c r="E1" t="s">
        <v>11</v>
      </c>
      <c r="F1" t="s">
        <v>12</v>
      </c>
      <c r="G1" s="1" t="s">
        <v>19</v>
      </c>
      <c r="H1" t="s">
        <v>4</v>
      </c>
      <c r="I1" t="s">
        <v>5</v>
      </c>
      <c r="J1" t="s">
        <v>13</v>
      </c>
      <c r="K1" t="s">
        <v>9</v>
      </c>
      <c r="L1" t="s">
        <v>10</v>
      </c>
      <c r="M1" t="s">
        <v>26</v>
      </c>
      <c r="R1" t="s">
        <v>22</v>
      </c>
      <c r="T1" t="s">
        <v>5</v>
      </c>
      <c r="U1" t="s">
        <v>23</v>
      </c>
      <c r="V1" t="s">
        <v>24</v>
      </c>
      <c r="W1" t="s">
        <v>25</v>
      </c>
      <c r="X1" t="s">
        <v>21</v>
      </c>
      <c r="Y1" t="s">
        <v>10</v>
      </c>
      <c r="Z1" t="s">
        <v>27</v>
      </c>
    </row>
    <row r="2" spans="1:26" ht="12.75">
      <c r="A2">
        <v>0.5</v>
      </c>
      <c r="B2">
        <f>(A2)/(1-(A2))^(1/3)*(2/3.1415)^(1/3)</f>
        <v>0.5419313978386018</v>
      </c>
      <c r="C2">
        <f>(A2)*0.85</f>
        <v>0.425</v>
      </c>
      <c r="D2">
        <f>(B2)*($P$2)^(1/3)*($P$3)*($P$4)/88</f>
        <v>51.75555621859878</v>
      </c>
      <c r="E2">
        <f>375*($P$5)*(C2)/(D2)*($P$11)</f>
        <v>6158.759045187396</v>
      </c>
      <c r="F2">
        <f>(D2)*1.467</f>
        <v>75.92540097268441</v>
      </c>
      <c r="G2">
        <f>0.5*0.0748/32*(F2)^2*($P$6)</f>
        <v>2115.560551889276</v>
      </c>
      <c r="H2">
        <f>(E2)/(G2)</f>
        <v>2.91117124474995</v>
      </c>
      <c r="I2">
        <f>SQRT(3.1415*($P$7)*($P$8)*((H2)-($P$9)))</f>
        <v>6.27480067221125</v>
      </c>
      <c r="J2">
        <f>(I2)*(G2)</f>
        <v>13274.720773098434</v>
      </c>
      <c r="K2">
        <f>(32/(F2))*SQRT(((J2)/($P$10))^2-1)</f>
        <v>0.25982538770975144</v>
      </c>
      <c r="L2">
        <f>(K2)*360/(2*3.1415)</f>
        <v>14.887337191709458</v>
      </c>
      <c r="M2">
        <f>(F2)/(K2)</f>
        <v>292.21702175424053</v>
      </c>
      <c r="O2" t="s">
        <v>3</v>
      </c>
      <c r="P2">
        <f>52.5*($P$5)/((($P$3)/1000)^3*($P$4)^5)</f>
        <v>0.10254861251956185</v>
      </c>
      <c r="T2">
        <f>(I2)</f>
        <v>6.27480067221125</v>
      </c>
      <c r="U2">
        <f>(C2)*20</f>
        <v>8.5</v>
      </c>
      <c r="V2">
        <f>(D2)*20/500</f>
        <v>2.0702222487439514</v>
      </c>
      <c r="W2">
        <f>(E2)*20/6000</f>
        <v>20.529196817291318</v>
      </c>
      <c r="X2">
        <f>(I2)/(H2)</f>
        <v>2.1554213561044615</v>
      </c>
      <c r="Y2">
        <f>(L2)</f>
        <v>14.887337191709458</v>
      </c>
      <c r="Z2">
        <f>(M2)*20/1000</f>
        <v>5.844340435084811</v>
      </c>
    </row>
    <row r="3" spans="1:26" ht="12.75">
      <c r="A3">
        <v>0.55</v>
      </c>
      <c r="B3">
        <f aca="true" t="shared" si="0" ref="B3:B50">(A3)/(1-(A3))^(1/3)*(2/3.1415)^(1/3)</f>
        <v>0.6174325136324095</v>
      </c>
      <c r="C3">
        <f aca="true" t="shared" si="1" ref="C3:C34">(A3)*0.85</f>
        <v>0.4675</v>
      </c>
      <c r="D3">
        <f aca="true" t="shared" si="2" ref="D3:D34">(B3)*($P$2)^(1/3)*($P$3)*($P$4)/88</f>
        <v>58.96606710358926</v>
      </c>
      <c r="E3">
        <f aca="true" t="shared" si="3" ref="E3:E50">375*($P$5)*(C3)/(D3)*($P$11)</f>
        <v>5946.216480472334</v>
      </c>
      <c r="F3">
        <f aca="true" t="shared" si="4" ref="F3:F34">(D3)*1.467</f>
        <v>86.50322044096545</v>
      </c>
      <c r="G3">
        <f aca="true" t="shared" si="5" ref="G3:G50">0.5*0.0748/32*(F3)^2*($P$6)</f>
        <v>2746.0966877342494</v>
      </c>
      <c r="H3">
        <f aca="true" t="shared" si="6" ref="H3:H34">(E3)/(G3)</f>
        <v>2.1653339836983094</v>
      </c>
      <c r="I3">
        <f aca="true" t="shared" si="7" ref="I3:I50">SQRT(3.1415*($P$7)*($P$8)*((H3)-($P$9)))</f>
        <v>5.405508859221057</v>
      </c>
      <c r="J3">
        <f aca="true" t="shared" si="8" ref="J3:J34">(I3)*(G3)</f>
        <v>14844.049973825086</v>
      </c>
      <c r="K3">
        <f aca="true" t="shared" si="9" ref="K3:K34">(32/(F3))*SQRT(((J3)/($P$10))^2-1)</f>
        <v>0.31511974018659905</v>
      </c>
      <c r="L3">
        <f aca="true" t="shared" si="10" ref="L3:L50">(K3)*360/(2*3.1415)</f>
        <v>18.055563658630533</v>
      </c>
      <c r="M3">
        <f aca="true" t="shared" si="11" ref="M3:M50">(F3)/(K3)</f>
        <v>274.5090497654711</v>
      </c>
      <c r="O3" t="s">
        <v>14</v>
      </c>
      <c r="P3" s="7">
        <f>(Sheet1!B12)</f>
        <v>1350</v>
      </c>
      <c r="T3">
        <f aca="true" t="shared" si="12" ref="T3:T50">(I3)</f>
        <v>5.405508859221057</v>
      </c>
      <c r="U3">
        <f aca="true" t="shared" si="13" ref="U3:U50">(C3)*20</f>
        <v>9.350000000000001</v>
      </c>
      <c r="V3">
        <f aca="true" t="shared" si="14" ref="V3:V50">(D3)*20/500</f>
        <v>2.3586426841435704</v>
      </c>
      <c r="W3">
        <f aca="true" t="shared" si="15" ref="W3:W50">(E3)*20/6000</f>
        <v>19.820721601574448</v>
      </c>
      <c r="X3">
        <f aca="true" t="shared" si="16" ref="X3:X50">(I3)/(H3)</f>
        <v>2.496385730753946</v>
      </c>
      <c r="Y3">
        <f aca="true" t="shared" si="17" ref="Y3:Y50">(L3)</f>
        <v>18.055563658630533</v>
      </c>
      <c r="Z3">
        <f aca="true" t="shared" si="18" ref="Z3:Z50">(M3)*20/1000</f>
        <v>5.490180995309422</v>
      </c>
    </row>
    <row r="4" spans="1:26" ht="12.75">
      <c r="A4">
        <v>0.6</v>
      </c>
      <c r="B4">
        <f t="shared" si="0"/>
        <v>0.7005334818725721</v>
      </c>
      <c r="C4">
        <f t="shared" si="1"/>
        <v>0.51</v>
      </c>
      <c r="D4">
        <f t="shared" si="2"/>
        <v>66.90237943154676</v>
      </c>
      <c r="E4">
        <f t="shared" si="3"/>
        <v>5717.285442610702</v>
      </c>
      <c r="F4">
        <f t="shared" si="4"/>
        <v>98.1457906260791</v>
      </c>
      <c r="G4">
        <f t="shared" si="5"/>
        <v>3535.0424044131437</v>
      </c>
      <c r="H4">
        <f t="shared" si="6"/>
        <v>1.6173173581944162</v>
      </c>
      <c r="I4">
        <f t="shared" si="7"/>
        <v>4.664654053159472</v>
      </c>
      <c r="J4">
        <f t="shared" si="8"/>
        <v>16489.749879836378</v>
      </c>
      <c r="K4">
        <f t="shared" si="9"/>
        <v>0.34650969455065966</v>
      </c>
      <c r="L4">
        <f t="shared" si="10"/>
        <v>19.854128607072653</v>
      </c>
      <c r="M4">
        <f t="shared" si="11"/>
        <v>283.2411103341589</v>
      </c>
      <c r="O4" t="s">
        <v>15</v>
      </c>
      <c r="P4" s="7">
        <f>(Sheet1!B7)</f>
        <v>13.3</v>
      </c>
      <c r="T4">
        <f t="shared" si="12"/>
        <v>4.664654053159472</v>
      </c>
      <c r="U4">
        <f t="shared" si="13"/>
        <v>10.2</v>
      </c>
      <c r="V4">
        <f t="shared" si="14"/>
        <v>2.6760951772618706</v>
      </c>
      <c r="W4">
        <f t="shared" si="15"/>
        <v>19.057618142035672</v>
      </c>
      <c r="X4">
        <f t="shared" si="16"/>
        <v>2.884192165208146</v>
      </c>
      <c r="Y4">
        <f t="shared" si="17"/>
        <v>19.854128607072653</v>
      </c>
      <c r="Z4">
        <f t="shared" si="18"/>
        <v>5.664822206683178</v>
      </c>
    </row>
    <row r="5" spans="1:26" ht="12.75">
      <c r="A5">
        <v>0.65</v>
      </c>
      <c r="B5">
        <f t="shared" si="0"/>
        <v>0.793453814610036</v>
      </c>
      <c r="C5">
        <f t="shared" si="1"/>
        <v>0.5525</v>
      </c>
      <c r="D5">
        <f t="shared" si="2"/>
        <v>75.77646114008982</v>
      </c>
      <c r="E5">
        <f t="shared" si="3"/>
        <v>5468.386801990326</v>
      </c>
      <c r="F5">
        <f t="shared" si="4"/>
        <v>111.16406849251177</v>
      </c>
      <c r="G5">
        <f t="shared" si="5"/>
        <v>4535.029727310934</v>
      </c>
      <c r="H5">
        <f t="shared" si="6"/>
        <v>1.205810574748499</v>
      </c>
      <c r="I5">
        <f t="shared" si="7"/>
        <v>4.019561114108173</v>
      </c>
      <c r="J5">
        <f t="shared" si="8"/>
        <v>18228.829143223622</v>
      </c>
      <c r="K5">
        <f t="shared" si="9"/>
        <v>0.36438470675290247</v>
      </c>
      <c r="L5">
        <f t="shared" si="10"/>
        <v>20.878321571071922</v>
      </c>
      <c r="M5">
        <f t="shared" si="11"/>
        <v>305.07336458523395</v>
      </c>
      <c r="O5" t="s">
        <v>18</v>
      </c>
      <c r="P5" s="7">
        <f>(Sheet1!B11)</f>
        <v>2000</v>
      </c>
      <c r="T5">
        <f t="shared" si="12"/>
        <v>4.019561114108173</v>
      </c>
      <c r="U5">
        <f t="shared" si="13"/>
        <v>11.05</v>
      </c>
      <c r="V5">
        <f t="shared" si="14"/>
        <v>3.031058445603593</v>
      </c>
      <c r="W5">
        <f t="shared" si="15"/>
        <v>18.227956006634418</v>
      </c>
      <c r="X5">
        <f t="shared" si="16"/>
        <v>3.3334930031995693</v>
      </c>
      <c r="Y5">
        <f t="shared" si="17"/>
        <v>20.878321571071922</v>
      </c>
      <c r="Z5">
        <f t="shared" si="18"/>
        <v>6.1014672917046795</v>
      </c>
    </row>
    <row r="6" spans="1:26" ht="12.75">
      <c r="A6">
        <v>0.7</v>
      </c>
      <c r="B6">
        <f t="shared" si="0"/>
        <v>0.8995430082170296</v>
      </c>
      <c r="C6">
        <f t="shared" si="1"/>
        <v>0.595</v>
      </c>
      <c r="D6">
        <f t="shared" si="2"/>
        <v>85.90819597924342</v>
      </c>
      <c r="E6">
        <f t="shared" si="3"/>
        <v>5194.498556433661</v>
      </c>
      <c r="F6">
        <f t="shared" si="4"/>
        <v>126.0273235015501</v>
      </c>
      <c r="G6">
        <f t="shared" si="5"/>
        <v>5828.82072463156</v>
      </c>
      <c r="H6">
        <f t="shared" si="6"/>
        <v>0.8911748708418212</v>
      </c>
      <c r="I6">
        <f t="shared" si="7"/>
        <v>3.445797227852259</v>
      </c>
      <c r="J6">
        <f t="shared" si="8"/>
        <v>20084.934294583225</v>
      </c>
      <c r="K6">
        <f t="shared" si="9"/>
        <v>0.3731098311261742</v>
      </c>
      <c r="L6">
        <f t="shared" si="10"/>
        <v>21.378249117527087</v>
      </c>
      <c r="M6">
        <f t="shared" si="11"/>
        <v>337.77540281143536</v>
      </c>
      <c r="O6" t="s">
        <v>16</v>
      </c>
      <c r="P6" s="7">
        <f>(Sheet1!B8)</f>
        <v>314</v>
      </c>
      <c r="T6">
        <f t="shared" si="12"/>
        <v>3.445797227852259</v>
      </c>
      <c r="U6">
        <f t="shared" si="13"/>
        <v>11.899999999999999</v>
      </c>
      <c r="V6">
        <f t="shared" si="14"/>
        <v>3.4363278391697367</v>
      </c>
      <c r="W6">
        <f t="shared" si="15"/>
        <v>17.314995188112203</v>
      </c>
      <c r="X6">
        <f t="shared" si="16"/>
        <v>3.8665780876398497</v>
      </c>
      <c r="Y6">
        <f t="shared" si="17"/>
        <v>21.378249117527087</v>
      </c>
      <c r="Z6">
        <f t="shared" si="18"/>
        <v>6.755508056228708</v>
      </c>
    </row>
    <row r="7" spans="1:26" ht="12.75">
      <c r="A7">
        <v>0.75</v>
      </c>
      <c r="B7">
        <f t="shared" si="0"/>
        <v>1.024186163603711</v>
      </c>
      <c r="C7">
        <f t="shared" si="1"/>
        <v>0.6375</v>
      </c>
      <c r="D7">
        <f t="shared" si="2"/>
        <v>97.81187209324516</v>
      </c>
      <c r="E7">
        <f t="shared" si="3"/>
        <v>4888.210293574567</v>
      </c>
      <c r="F7">
        <f t="shared" si="4"/>
        <v>143.49001636079066</v>
      </c>
      <c r="G7">
        <f t="shared" si="5"/>
        <v>7556.04685253579</v>
      </c>
      <c r="H7">
        <f t="shared" si="6"/>
        <v>0.6469269432777665</v>
      </c>
      <c r="I7">
        <f t="shared" si="7"/>
        <v>2.9237651932761004</v>
      </c>
      <c r="J7">
        <f t="shared" si="8"/>
        <v>22092.106786207576</v>
      </c>
      <c r="K7">
        <f t="shared" si="9"/>
        <v>0.37464925816197986</v>
      </c>
      <c r="L7">
        <f t="shared" si="10"/>
        <v>21.46645439094584</v>
      </c>
      <c r="M7">
        <f t="shared" si="11"/>
        <v>382.9982663378254</v>
      </c>
      <c r="O7" t="s">
        <v>6</v>
      </c>
      <c r="P7" s="7">
        <f>(Sheet1!B22)</f>
        <v>0.81</v>
      </c>
      <c r="T7">
        <f t="shared" si="12"/>
        <v>2.9237651932761004</v>
      </c>
      <c r="U7">
        <f t="shared" si="13"/>
        <v>12.75</v>
      </c>
      <c r="V7">
        <f t="shared" si="14"/>
        <v>3.9124748837298062</v>
      </c>
      <c r="W7">
        <f t="shared" si="15"/>
        <v>16.294034311915222</v>
      </c>
      <c r="X7">
        <f t="shared" si="16"/>
        <v>4.519467342730142</v>
      </c>
      <c r="Y7">
        <f t="shared" si="17"/>
        <v>21.46645439094584</v>
      </c>
      <c r="Z7">
        <f t="shared" si="18"/>
        <v>7.659965326756508</v>
      </c>
    </row>
    <row r="8" spans="1:26" ht="12.75">
      <c r="A8">
        <v>0.76</v>
      </c>
      <c r="B8">
        <f t="shared" si="0"/>
        <v>1.052060759413991</v>
      </c>
      <c r="C8">
        <f t="shared" si="1"/>
        <v>0.646</v>
      </c>
      <c r="D8">
        <f t="shared" si="2"/>
        <v>100.47395296968722</v>
      </c>
      <c r="E8">
        <f t="shared" si="3"/>
        <v>4822.145299152036</v>
      </c>
      <c r="F8">
        <f t="shared" si="4"/>
        <v>147.39528900653116</v>
      </c>
      <c r="G8">
        <f t="shared" si="5"/>
        <v>7972.93967108375</v>
      </c>
      <c r="H8">
        <f t="shared" si="6"/>
        <v>0.6048139705159176</v>
      </c>
      <c r="I8">
        <f t="shared" si="7"/>
        <v>2.824020173215187</v>
      </c>
      <c r="J8">
        <f t="shared" si="8"/>
        <v>22515.74247096817</v>
      </c>
      <c r="K8">
        <f t="shared" si="9"/>
        <v>0.37416349183110953</v>
      </c>
      <c r="L8">
        <f t="shared" si="10"/>
        <v>21.438621209485824</v>
      </c>
      <c r="M8">
        <f t="shared" si="11"/>
        <v>393.9328454660207</v>
      </c>
      <c r="O8" t="s">
        <v>7</v>
      </c>
      <c r="P8" s="7">
        <f>(Sheet1!B9)</f>
        <v>5.35</v>
      </c>
      <c r="T8">
        <f t="shared" si="12"/>
        <v>2.824020173215187</v>
      </c>
      <c r="U8">
        <f t="shared" si="13"/>
        <v>12.92</v>
      </c>
      <c r="V8">
        <f t="shared" si="14"/>
        <v>4.018958118787489</v>
      </c>
      <c r="W8">
        <f t="shared" si="15"/>
        <v>16.07381766384012</v>
      </c>
      <c r="X8">
        <f t="shared" si="16"/>
        <v>4.669237667916708</v>
      </c>
      <c r="Y8">
        <f t="shared" si="17"/>
        <v>21.438621209485824</v>
      </c>
      <c r="Z8">
        <f t="shared" si="18"/>
        <v>7.878656909320414</v>
      </c>
    </row>
    <row r="9" spans="1:26" ht="12.75">
      <c r="A9">
        <v>0.77</v>
      </c>
      <c r="B9">
        <f t="shared" si="0"/>
        <v>1.081132916898771</v>
      </c>
      <c r="C9">
        <f t="shared" si="1"/>
        <v>0.6545</v>
      </c>
      <c r="D9">
        <f t="shared" si="2"/>
        <v>103.25040343389819</v>
      </c>
      <c r="E9">
        <f t="shared" si="3"/>
        <v>4754.2187117386175</v>
      </c>
      <c r="F9">
        <f t="shared" si="4"/>
        <v>151.46834183752864</v>
      </c>
      <c r="G9">
        <f t="shared" si="5"/>
        <v>8419.66891526459</v>
      </c>
      <c r="H9">
        <f t="shared" si="6"/>
        <v>0.5646562542523936</v>
      </c>
      <c r="I9">
        <f t="shared" si="7"/>
        <v>2.725508251384929</v>
      </c>
      <c r="J9">
        <f t="shared" si="8"/>
        <v>22947.877102482835</v>
      </c>
      <c r="K9">
        <f t="shared" si="9"/>
        <v>0.37341338551815406</v>
      </c>
      <c r="L9">
        <f t="shared" si="10"/>
        <v>21.395642016001187</v>
      </c>
      <c r="M9">
        <f t="shared" si="11"/>
        <v>405.63179498064557</v>
      </c>
      <c r="O9" t="s">
        <v>8</v>
      </c>
      <c r="P9" s="7">
        <f>(Sheet1!B23)</f>
        <v>0.019</v>
      </c>
      <c r="T9">
        <f t="shared" si="12"/>
        <v>2.725508251384929</v>
      </c>
      <c r="U9">
        <f t="shared" si="13"/>
        <v>13.09</v>
      </c>
      <c r="V9">
        <f t="shared" si="14"/>
        <v>4.130016137355928</v>
      </c>
      <c r="W9">
        <f t="shared" si="15"/>
        <v>15.84739570579539</v>
      </c>
      <c r="X9">
        <f t="shared" si="16"/>
        <v>4.8268450599090755</v>
      </c>
      <c r="Y9">
        <f t="shared" si="17"/>
        <v>21.395642016001187</v>
      </c>
      <c r="Z9">
        <f t="shared" si="18"/>
        <v>8.112635899612911</v>
      </c>
    </row>
    <row r="10" spans="1:26" ht="12.75">
      <c r="A10">
        <v>0.78</v>
      </c>
      <c r="B10">
        <f t="shared" si="0"/>
        <v>1.1115218890469096</v>
      </c>
      <c r="C10">
        <f t="shared" si="1"/>
        <v>0.663</v>
      </c>
      <c r="D10">
        <f t="shared" si="2"/>
        <v>106.15261239007098</v>
      </c>
      <c r="E10">
        <f t="shared" si="3"/>
        <v>4684.293573226375</v>
      </c>
      <c r="F10">
        <f t="shared" si="4"/>
        <v>155.72588237623415</v>
      </c>
      <c r="G10">
        <f t="shared" si="5"/>
        <v>8899.64888028089</v>
      </c>
      <c r="H10">
        <f t="shared" si="6"/>
        <v>0.526345885802916</v>
      </c>
      <c r="I10">
        <f t="shared" si="7"/>
        <v>2.6280886094142204</v>
      </c>
      <c r="J10">
        <f t="shared" si="8"/>
        <v>23389.06585005223</v>
      </c>
      <c r="K10">
        <f t="shared" si="9"/>
        <v>0.37239462891371355</v>
      </c>
      <c r="L10">
        <f t="shared" si="10"/>
        <v>21.33726984067116</v>
      </c>
      <c r="M10">
        <f t="shared" si="11"/>
        <v>418.17435130708327</v>
      </c>
      <c r="O10" t="s">
        <v>17</v>
      </c>
      <c r="P10" s="7">
        <f>(Sheet1!B13)</f>
        <v>11300</v>
      </c>
      <c r="T10">
        <f t="shared" si="12"/>
        <v>2.6280886094142204</v>
      </c>
      <c r="U10">
        <f t="shared" si="13"/>
        <v>13.260000000000002</v>
      </c>
      <c r="V10">
        <f t="shared" si="14"/>
        <v>4.246104495602839</v>
      </c>
      <c r="W10">
        <f t="shared" si="15"/>
        <v>15.614311910754584</v>
      </c>
      <c r="X10">
        <f t="shared" si="16"/>
        <v>4.993082838303551</v>
      </c>
      <c r="Y10">
        <f t="shared" si="17"/>
        <v>21.33726984067116</v>
      </c>
      <c r="Z10">
        <f t="shared" si="18"/>
        <v>8.363487026141666</v>
      </c>
    </row>
    <row r="11" spans="1:26" ht="12.75">
      <c r="A11">
        <v>0.79</v>
      </c>
      <c r="B11">
        <f t="shared" si="0"/>
        <v>1.1433652014773044</v>
      </c>
      <c r="C11">
        <f t="shared" si="1"/>
        <v>0.6715</v>
      </c>
      <c r="D11">
        <f t="shared" si="2"/>
        <v>109.19371381591701</v>
      </c>
      <c r="E11">
        <f t="shared" si="3"/>
        <v>4612.216055303609</v>
      </c>
      <c r="F11">
        <f t="shared" si="4"/>
        <v>160.18717816795026</v>
      </c>
      <c r="G11">
        <f t="shared" si="5"/>
        <v>9416.87431298309</v>
      </c>
      <c r="H11">
        <f t="shared" si="6"/>
        <v>0.4897820552775909</v>
      </c>
      <c r="I11">
        <f t="shared" si="7"/>
        <v>2.531616297112874</v>
      </c>
      <c r="J11">
        <f t="shared" si="8"/>
        <v>23839.912478611586</v>
      </c>
      <c r="K11">
        <f t="shared" si="9"/>
        <v>0.3711003588264105</v>
      </c>
      <c r="L11">
        <f t="shared" si="10"/>
        <v>21.263111439998053</v>
      </c>
      <c r="M11">
        <f t="shared" si="11"/>
        <v>431.65460328450115</v>
      </c>
      <c r="O11" t="s">
        <v>80</v>
      </c>
      <c r="P11" s="7">
        <f>(Sheet1!B10)</f>
        <v>1</v>
      </c>
      <c r="T11">
        <f t="shared" si="12"/>
        <v>2.531616297112874</v>
      </c>
      <c r="U11">
        <f t="shared" si="13"/>
        <v>13.43</v>
      </c>
      <c r="V11">
        <f t="shared" si="14"/>
        <v>4.36774855263668</v>
      </c>
      <c r="W11">
        <f t="shared" si="15"/>
        <v>15.374053517678696</v>
      </c>
      <c r="X11">
        <f t="shared" si="16"/>
        <v>5.1688629051099975</v>
      </c>
      <c r="Y11">
        <f t="shared" si="17"/>
        <v>21.263111439998053</v>
      </c>
      <c r="Z11">
        <f t="shared" si="18"/>
        <v>8.633092065690024</v>
      </c>
    </row>
    <row r="12" spans="1:26" ht="12.75">
      <c r="A12">
        <v>0.8</v>
      </c>
      <c r="B12">
        <f t="shared" si="0"/>
        <v>1.176822506623203</v>
      </c>
      <c r="C12">
        <f t="shared" si="1"/>
        <v>0.68</v>
      </c>
      <c r="D12">
        <f t="shared" si="2"/>
        <v>112.38895484514609</v>
      </c>
      <c r="E12">
        <f t="shared" si="3"/>
        <v>4537.812463001352</v>
      </c>
      <c r="F12">
        <f t="shared" si="4"/>
        <v>164.87459675782932</v>
      </c>
      <c r="G12">
        <f t="shared" si="5"/>
        <v>9976.053389364653</v>
      </c>
      <c r="H12">
        <f t="shared" si="6"/>
        <v>0.4548705069921796</v>
      </c>
      <c r="I12">
        <f t="shared" si="7"/>
        <v>2.435940490098638</v>
      </c>
      <c r="J12">
        <f t="shared" si="8"/>
        <v>24301.072382539114</v>
      </c>
      <c r="K12">
        <f t="shared" si="9"/>
        <v>0.3695208230764601</v>
      </c>
      <c r="L12">
        <f t="shared" si="10"/>
        <v>21.17260803875945</v>
      </c>
      <c r="M12">
        <f t="shared" si="11"/>
        <v>446.1848601254982</v>
      </c>
      <c r="P12" s="4"/>
      <c r="T12">
        <f t="shared" si="12"/>
        <v>2.435940490098638</v>
      </c>
      <c r="U12">
        <f t="shared" si="13"/>
        <v>13.600000000000001</v>
      </c>
      <c r="V12">
        <f t="shared" si="14"/>
        <v>4.495558193805844</v>
      </c>
      <c r="W12">
        <f t="shared" si="15"/>
        <v>15.12604154333784</v>
      </c>
      <c r="X12">
        <f t="shared" si="16"/>
        <v>5.355239464097676</v>
      </c>
      <c r="Y12">
        <f t="shared" si="17"/>
        <v>21.17260803875945</v>
      </c>
      <c r="Z12">
        <f t="shared" si="18"/>
        <v>8.923697202509963</v>
      </c>
    </row>
    <row r="13" spans="1:26" ht="12.75">
      <c r="A13">
        <v>0.81</v>
      </c>
      <c r="B13">
        <f t="shared" si="0"/>
        <v>1.2120804946763906</v>
      </c>
      <c r="C13">
        <f t="shared" si="1"/>
        <v>0.6885</v>
      </c>
      <c r="D13">
        <f t="shared" si="2"/>
        <v>115.7561647726744</v>
      </c>
      <c r="E13">
        <f t="shared" si="3"/>
        <v>4460.885526175418</v>
      </c>
      <c r="F13">
        <f t="shared" si="4"/>
        <v>169.81429372151334</v>
      </c>
      <c r="G13">
        <f t="shared" si="5"/>
        <v>10582.77976605466</v>
      </c>
      <c r="H13">
        <f t="shared" si="6"/>
        <v>0.4215230426021111</v>
      </c>
      <c r="I13">
        <f t="shared" si="7"/>
        <v>2.34090239447797</v>
      </c>
      <c r="J13">
        <f t="shared" si="8"/>
        <v>24773.25449459037</v>
      </c>
      <c r="K13">
        <f t="shared" si="9"/>
        <v>0.36764292363839085</v>
      </c>
      <c r="L13">
        <f t="shared" si="10"/>
        <v>21.065009153242194</v>
      </c>
      <c r="M13">
        <f t="shared" si="11"/>
        <v>461.9000742376334</v>
      </c>
      <c r="O13" s="2"/>
      <c r="P13" s="4"/>
      <c r="T13">
        <f t="shared" si="12"/>
        <v>2.34090239447797</v>
      </c>
      <c r="U13">
        <f t="shared" si="13"/>
        <v>13.77</v>
      </c>
      <c r="V13">
        <f t="shared" si="14"/>
        <v>4.630246590906976</v>
      </c>
      <c r="W13">
        <f t="shared" si="15"/>
        <v>14.869618420584727</v>
      </c>
      <c r="X13">
        <f t="shared" si="16"/>
        <v>5.553438739736043</v>
      </c>
      <c r="Y13">
        <f t="shared" si="17"/>
        <v>21.065009153242194</v>
      </c>
      <c r="Z13">
        <f t="shared" si="18"/>
        <v>9.238001484752669</v>
      </c>
    </row>
    <row r="14" spans="1:26" ht="12.75">
      <c r="A14">
        <v>0.815</v>
      </c>
      <c r="B14">
        <f t="shared" si="0"/>
        <v>1.2304519998827201</v>
      </c>
      <c r="C14">
        <f t="shared" si="1"/>
        <v>0.69275</v>
      </c>
      <c r="D14">
        <f t="shared" si="2"/>
        <v>117.51068107181977</v>
      </c>
      <c r="E14">
        <f t="shared" si="3"/>
        <v>4421.40659266927</v>
      </c>
      <c r="F14">
        <f t="shared" si="4"/>
        <v>172.38816913235962</v>
      </c>
      <c r="G14">
        <f t="shared" si="5"/>
        <v>10906.017403437469</v>
      </c>
      <c r="H14">
        <f t="shared" si="6"/>
        <v>0.4054098236883142</v>
      </c>
      <c r="I14">
        <f t="shared" si="7"/>
        <v>2.293570066348491</v>
      </c>
      <c r="J14">
        <f t="shared" si="8"/>
        <v>25013.715059599872</v>
      </c>
      <c r="K14">
        <f t="shared" si="9"/>
        <v>0.36658693188989466</v>
      </c>
      <c r="L14">
        <f t="shared" si="10"/>
        <v>21.004503498386452</v>
      </c>
      <c r="M14">
        <f t="shared" si="11"/>
        <v>470.2518124244998</v>
      </c>
      <c r="O14" s="3" t="s">
        <v>29</v>
      </c>
      <c r="P14" s="4"/>
      <c r="T14">
        <f t="shared" si="12"/>
        <v>2.293570066348491</v>
      </c>
      <c r="U14">
        <f t="shared" si="13"/>
        <v>13.855</v>
      </c>
      <c r="V14">
        <f t="shared" si="14"/>
        <v>4.700427242872791</v>
      </c>
      <c r="W14">
        <f t="shared" si="15"/>
        <v>14.738021975564234</v>
      </c>
      <c r="X14">
        <f t="shared" si="16"/>
        <v>5.657411173419976</v>
      </c>
      <c r="Y14">
        <f t="shared" si="17"/>
        <v>21.004503498386452</v>
      </c>
      <c r="Z14">
        <f t="shared" si="18"/>
        <v>9.405036248489996</v>
      </c>
    </row>
    <row r="15" spans="1:26" ht="12.75">
      <c r="A15">
        <v>0.82</v>
      </c>
      <c r="B15">
        <f t="shared" si="0"/>
        <v>1.2493592249918863</v>
      </c>
      <c r="C15">
        <f t="shared" si="1"/>
        <v>0.697</v>
      </c>
      <c r="D15">
        <f t="shared" si="2"/>
        <v>119.31635971671457</v>
      </c>
      <c r="E15">
        <f t="shared" si="3"/>
        <v>4381.2097623589325</v>
      </c>
      <c r="F15">
        <f t="shared" si="4"/>
        <v>175.03709970442029</v>
      </c>
      <c r="G15">
        <f t="shared" si="5"/>
        <v>11243.757987338795</v>
      </c>
      <c r="H15">
        <f t="shared" si="6"/>
        <v>0.38965706726278354</v>
      </c>
      <c r="I15">
        <f t="shared" si="7"/>
        <v>2.246332678542729</v>
      </c>
      <c r="J15">
        <f t="shared" si="8"/>
        <v>25257.220996584958</v>
      </c>
      <c r="K15">
        <f t="shared" si="9"/>
        <v>0.3654495999814953</v>
      </c>
      <c r="L15">
        <f t="shared" si="10"/>
        <v>20.939337258210774</v>
      </c>
      <c r="M15">
        <f t="shared" si="11"/>
        <v>478.9637195205122</v>
      </c>
      <c r="O15" t="s">
        <v>31</v>
      </c>
      <c r="P15" s="7">
        <f>(Sheet1!B17)</f>
        <v>94</v>
      </c>
      <c r="T15">
        <f t="shared" si="12"/>
        <v>2.246332678542729</v>
      </c>
      <c r="U15">
        <f t="shared" si="13"/>
        <v>13.94</v>
      </c>
      <c r="V15">
        <f t="shared" si="14"/>
        <v>4.772654388668583</v>
      </c>
      <c r="W15">
        <f t="shared" si="15"/>
        <v>14.604032541196442</v>
      </c>
      <c r="X15">
        <f t="shared" si="16"/>
        <v>5.764896539212027</v>
      </c>
      <c r="Y15">
        <f t="shared" si="17"/>
        <v>20.939337258210774</v>
      </c>
      <c r="Z15">
        <f t="shared" si="18"/>
        <v>9.579274390410244</v>
      </c>
    </row>
    <row r="16" spans="1:26" ht="12.75">
      <c r="A16">
        <v>0.825</v>
      </c>
      <c r="B16">
        <f t="shared" si="0"/>
        <v>1.2688362455321827</v>
      </c>
      <c r="C16">
        <f t="shared" si="1"/>
        <v>0.7012499999999999</v>
      </c>
      <c r="D16">
        <f t="shared" si="2"/>
        <v>121.1764549899623</v>
      </c>
      <c r="E16">
        <f t="shared" si="3"/>
        <v>4340.261481024232</v>
      </c>
      <c r="F16">
        <f t="shared" si="4"/>
        <v>177.7658594702747</v>
      </c>
      <c r="G16">
        <f t="shared" si="5"/>
        <v>11597.062182346488</v>
      </c>
      <c r="H16">
        <f t="shared" si="6"/>
        <v>0.3742552564416833</v>
      </c>
      <c r="I16">
        <f t="shared" si="7"/>
        <v>2.199166892457549</v>
      </c>
      <c r="J16">
        <f t="shared" si="8"/>
        <v>25503.87520118789</v>
      </c>
      <c r="K16">
        <f t="shared" si="9"/>
        <v>0.36422803976116214</v>
      </c>
      <c r="L16">
        <f t="shared" si="10"/>
        <v>20.86934494891268</v>
      </c>
      <c r="M16">
        <f t="shared" si="11"/>
        <v>488.0619833301203</v>
      </c>
      <c r="O16" t="s">
        <v>30</v>
      </c>
      <c r="P16" s="7">
        <f>(Sheet1!B18)</f>
        <v>11300</v>
      </c>
      <c r="T16">
        <f t="shared" si="12"/>
        <v>2.199166892457549</v>
      </c>
      <c r="U16">
        <f t="shared" si="13"/>
        <v>14.024999999999999</v>
      </c>
      <c r="V16">
        <f t="shared" si="14"/>
        <v>4.847058199598492</v>
      </c>
      <c r="W16">
        <f t="shared" si="15"/>
        <v>14.467538270080773</v>
      </c>
      <c r="X16">
        <f t="shared" si="16"/>
        <v>5.876114909825521</v>
      </c>
      <c r="Y16">
        <f t="shared" si="17"/>
        <v>20.86934494891268</v>
      </c>
      <c r="Z16">
        <f t="shared" si="18"/>
        <v>9.761239666602407</v>
      </c>
    </row>
    <row r="17" spans="1:26" ht="12.75">
      <c r="A17">
        <v>0.83</v>
      </c>
      <c r="B17">
        <f t="shared" si="0"/>
        <v>1.2889203951868073</v>
      </c>
      <c r="C17">
        <f t="shared" si="1"/>
        <v>0.7054999999999999</v>
      </c>
      <c r="D17">
        <f t="shared" si="2"/>
        <v>123.0945323346196</v>
      </c>
      <c r="E17">
        <f t="shared" si="3"/>
        <v>4298.52561250754</v>
      </c>
      <c r="F17">
        <f t="shared" si="4"/>
        <v>180.57967893488697</v>
      </c>
      <c r="G17">
        <f t="shared" si="5"/>
        <v>11967.102890275706</v>
      </c>
      <c r="H17">
        <f t="shared" si="6"/>
        <v>0.3591951746316529</v>
      </c>
      <c r="I17">
        <f t="shared" si="7"/>
        <v>2.152048264324009</v>
      </c>
      <c r="J17">
        <f t="shared" si="8"/>
        <v>25753.783004004665</v>
      </c>
      <c r="K17">
        <f t="shared" si="9"/>
        <v>0.3629189957077293</v>
      </c>
      <c r="L17">
        <f t="shared" si="10"/>
        <v>20.794340037367903</v>
      </c>
      <c r="M17">
        <f t="shared" si="11"/>
        <v>497.57571543682377</v>
      </c>
      <c r="O17" t="s">
        <v>28</v>
      </c>
      <c r="P17" s="4">
        <f>(P16)/(0.5*0.0748/32*(P15*1.467)^2*(P6))</f>
        <v>1.6192400484616922</v>
      </c>
      <c r="T17">
        <f t="shared" si="12"/>
        <v>2.152048264324009</v>
      </c>
      <c r="U17">
        <f t="shared" si="13"/>
        <v>14.109999999999998</v>
      </c>
      <c r="V17">
        <f t="shared" si="14"/>
        <v>4.923781293384784</v>
      </c>
      <c r="W17">
        <f t="shared" si="15"/>
        <v>14.328418708358466</v>
      </c>
      <c r="X17">
        <f t="shared" si="16"/>
        <v>5.9913061653205375</v>
      </c>
      <c r="Y17">
        <f t="shared" si="17"/>
        <v>20.794340037367903</v>
      </c>
      <c r="Z17">
        <f t="shared" si="18"/>
        <v>9.951514308736476</v>
      </c>
    </row>
    <row r="18" spans="1:26" ht="12.75">
      <c r="A18">
        <v>0.835</v>
      </c>
      <c r="B18">
        <f t="shared" si="0"/>
        <v>1.309652685902134</v>
      </c>
      <c r="C18">
        <f t="shared" si="1"/>
        <v>0.70975</v>
      </c>
      <c r="D18">
        <f t="shared" si="2"/>
        <v>125.07450847539485</v>
      </c>
      <c r="E18">
        <f t="shared" si="3"/>
        <v>4255.96315739045</v>
      </c>
      <c r="F18">
        <f t="shared" si="4"/>
        <v>183.48430393340425</v>
      </c>
      <c r="G18">
        <f t="shared" si="5"/>
        <v>12355.180921780418</v>
      </c>
      <c r="H18">
        <f t="shared" si="6"/>
        <v>0.34446789442700876</v>
      </c>
      <c r="I18">
        <f t="shared" si="7"/>
        <v>2.1049510923175863</v>
      </c>
      <c r="J18">
        <f t="shared" si="8"/>
        <v>26007.051577083093</v>
      </c>
      <c r="K18">
        <f t="shared" si="9"/>
        <v>0.3615188007565081</v>
      </c>
      <c r="L18">
        <f t="shared" si="10"/>
        <v>20.7141124100498</v>
      </c>
      <c r="M18">
        <f t="shared" si="11"/>
        <v>507.5373771694532</v>
      </c>
      <c r="T18">
        <f t="shared" si="12"/>
        <v>2.1049510923175863</v>
      </c>
      <c r="U18">
        <f t="shared" si="13"/>
        <v>14.195</v>
      </c>
      <c r="V18">
        <f t="shared" si="14"/>
        <v>5.002980339015794</v>
      </c>
      <c r="W18">
        <f t="shared" si="15"/>
        <v>14.186543857968164</v>
      </c>
      <c r="X18">
        <f t="shared" si="16"/>
        <v>6.110732310246162</v>
      </c>
      <c r="Y18">
        <f t="shared" si="17"/>
        <v>20.7141124100498</v>
      </c>
      <c r="Z18">
        <f t="shared" si="18"/>
        <v>10.150747543389063</v>
      </c>
    </row>
    <row r="19" spans="1:26" ht="12.75">
      <c r="A19">
        <v>0.84</v>
      </c>
      <c r="B19">
        <f t="shared" si="0"/>
        <v>1.3310782969466348</v>
      </c>
      <c r="C19">
        <f t="shared" si="1"/>
        <v>0.714</v>
      </c>
      <c r="D19">
        <f t="shared" si="2"/>
        <v>127.12069812477506</v>
      </c>
      <c r="E19">
        <f t="shared" si="3"/>
        <v>4212.531931459195</v>
      </c>
      <c r="F19">
        <f t="shared" si="4"/>
        <v>186.48606414904503</v>
      </c>
      <c r="G19">
        <f t="shared" si="5"/>
        <v>12762.743415549718</v>
      </c>
      <c r="H19">
        <f t="shared" si="6"/>
        <v>0.3300647669784524</v>
      </c>
      <c r="I19">
        <f t="shared" si="7"/>
        <v>2.057848241570082</v>
      </c>
      <c r="J19">
        <f t="shared" si="8"/>
        <v>26263.78909529913</v>
      </c>
      <c r="K19">
        <f t="shared" si="9"/>
        <v>0.3600233243269076</v>
      </c>
      <c r="L19">
        <f t="shared" si="10"/>
        <v>20.62842539514352</v>
      </c>
      <c r="M19">
        <f t="shared" si="11"/>
        <v>517.9832848266029</v>
      </c>
      <c r="T19">
        <f t="shared" si="12"/>
        <v>2.057848241570082</v>
      </c>
      <c r="U19">
        <f t="shared" si="13"/>
        <v>14.28</v>
      </c>
      <c r="V19">
        <f t="shared" si="14"/>
        <v>5.084827924991003</v>
      </c>
      <c r="W19">
        <f t="shared" si="15"/>
        <v>14.041773104863983</v>
      </c>
      <c r="X19">
        <f t="shared" si="16"/>
        <v>6.234680121748422</v>
      </c>
      <c r="Y19">
        <f t="shared" si="17"/>
        <v>20.62842539514352</v>
      </c>
      <c r="Z19">
        <f t="shared" si="18"/>
        <v>10.359665696532058</v>
      </c>
    </row>
    <row r="20" spans="1:26" ht="12.75">
      <c r="A20">
        <v>0.845</v>
      </c>
      <c r="B20">
        <f t="shared" si="0"/>
        <v>1.353247146811714</v>
      </c>
      <c r="C20">
        <f t="shared" si="1"/>
        <v>0.7182499999999999</v>
      </c>
      <c r="D20">
        <f t="shared" si="2"/>
        <v>129.23786860072428</v>
      </c>
      <c r="E20">
        <f t="shared" si="3"/>
        <v>4168.186196758285</v>
      </c>
      <c r="F20">
        <f t="shared" si="4"/>
        <v>189.59195323726254</v>
      </c>
      <c r="G20">
        <f t="shared" si="5"/>
        <v>13191.405590902414</v>
      </c>
      <c r="H20">
        <f t="shared" si="6"/>
        <v>0.3159774118106805</v>
      </c>
      <c r="I20">
        <f t="shared" si="7"/>
        <v>2.0107109428352192</v>
      </c>
      <c r="J20">
        <f t="shared" si="8"/>
        <v>26524.103573005174</v>
      </c>
      <c r="K20">
        <f t="shared" si="9"/>
        <v>0.3584279109238</v>
      </c>
      <c r="L20">
        <f t="shared" si="10"/>
        <v>20.537012244559605</v>
      </c>
      <c r="M20">
        <f t="shared" si="11"/>
        <v>528.9542121555619</v>
      </c>
      <c r="T20">
        <f t="shared" si="12"/>
        <v>2.0107109428352192</v>
      </c>
      <c r="U20">
        <f t="shared" si="13"/>
        <v>14.364999999999998</v>
      </c>
      <c r="V20">
        <f t="shared" si="14"/>
        <v>5.169514744028971</v>
      </c>
      <c r="W20">
        <f t="shared" si="15"/>
        <v>13.893953989194284</v>
      </c>
      <c r="X20">
        <f t="shared" si="16"/>
        <v>6.3634641834459575</v>
      </c>
      <c r="Y20">
        <f t="shared" si="17"/>
        <v>20.537012244559605</v>
      </c>
      <c r="Z20">
        <f t="shared" si="18"/>
        <v>10.579084243111238</v>
      </c>
    </row>
    <row r="21" spans="1:26" ht="12.75">
      <c r="A21">
        <v>0.85</v>
      </c>
      <c r="B21">
        <f t="shared" si="0"/>
        <v>1.3762145651966193</v>
      </c>
      <c r="C21">
        <f t="shared" si="1"/>
        <v>0.7224999999999999</v>
      </c>
      <c r="D21">
        <f t="shared" si="2"/>
        <v>131.43130400261637</v>
      </c>
      <c r="E21">
        <f t="shared" si="3"/>
        <v>4122.876236465043</v>
      </c>
      <c r="F21">
        <f t="shared" si="4"/>
        <v>192.80972297183823</v>
      </c>
      <c r="G21">
        <f t="shared" si="5"/>
        <v>13642.976568133156</v>
      </c>
      <c r="H21">
        <f t="shared" si="6"/>
        <v>0.30219770706746873</v>
      </c>
      <c r="I21">
        <f t="shared" si="7"/>
        <v>1.9635085595756274</v>
      </c>
      <c r="J21">
        <f t="shared" si="8"/>
        <v>26788.10126961917</v>
      </c>
      <c r="K21">
        <f t="shared" si="9"/>
        <v>0.3567273072691864</v>
      </c>
      <c r="L21">
        <f t="shared" si="10"/>
        <v>20.439571958762865</v>
      </c>
      <c r="M21">
        <f t="shared" si="11"/>
        <v>540.4961129772553</v>
      </c>
      <c r="T21">
        <f t="shared" si="12"/>
        <v>1.9635085595756274</v>
      </c>
      <c r="U21">
        <f t="shared" si="13"/>
        <v>14.45</v>
      </c>
      <c r="V21">
        <f t="shared" si="14"/>
        <v>5.257252160104654</v>
      </c>
      <c r="W21">
        <f t="shared" si="15"/>
        <v>13.742920788216809</v>
      </c>
      <c r="X21">
        <f t="shared" si="16"/>
        <v>6.497430369771979</v>
      </c>
      <c r="Y21">
        <f t="shared" si="17"/>
        <v>20.439571958762865</v>
      </c>
      <c r="Z21">
        <f t="shared" si="18"/>
        <v>10.809922259545106</v>
      </c>
    </row>
    <row r="22" spans="1:26" ht="12.75">
      <c r="A22">
        <v>0.855</v>
      </c>
      <c r="B22">
        <f t="shared" si="0"/>
        <v>1.4000420866209964</v>
      </c>
      <c r="C22">
        <f t="shared" si="1"/>
        <v>0.72675</v>
      </c>
      <c r="D22">
        <f t="shared" si="2"/>
        <v>133.70688100285594</v>
      </c>
      <c r="E22">
        <f t="shared" si="3"/>
        <v>4076.5478628460237</v>
      </c>
      <c r="F22">
        <f t="shared" si="4"/>
        <v>196.14799443118966</v>
      </c>
      <c r="G22">
        <f t="shared" si="5"/>
        <v>14119.490183565236</v>
      </c>
      <c r="H22">
        <f t="shared" si="6"/>
        <v>0.2887177801639773</v>
      </c>
      <c r="I22">
        <f t="shared" si="7"/>
        <v>1.916208316981737</v>
      </c>
      <c r="J22">
        <f t="shared" si="8"/>
        <v>27055.8845212897</v>
      </c>
      <c r="K22">
        <f t="shared" si="9"/>
        <v>0.35491557538110247</v>
      </c>
      <c r="L22">
        <f t="shared" si="10"/>
        <v>20.335764306413637</v>
      </c>
      <c r="M22">
        <f t="shared" si="11"/>
        <v>552.6609933096602</v>
      </c>
      <c r="T22">
        <f t="shared" si="12"/>
        <v>1.916208316981737</v>
      </c>
      <c r="U22">
        <f t="shared" si="13"/>
        <v>14.535</v>
      </c>
      <c r="V22">
        <f t="shared" si="14"/>
        <v>5.348275240114237</v>
      </c>
      <c r="W22">
        <f t="shared" si="15"/>
        <v>13.588492876153413</v>
      </c>
      <c r="X22">
        <f t="shared" si="16"/>
        <v>6.636959857108302</v>
      </c>
      <c r="Y22">
        <f t="shared" si="17"/>
        <v>20.335764306413637</v>
      </c>
      <c r="Z22">
        <f t="shared" si="18"/>
        <v>11.053219866193203</v>
      </c>
    </row>
    <row r="23" spans="1:26" ht="12.75">
      <c r="A23">
        <v>0.86</v>
      </c>
      <c r="B23">
        <f t="shared" si="0"/>
        <v>1.4247983927734176</v>
      </c>
      <c r="C23">
        <f t="shared" si="1"/>
        <v>0.731</v>
      </c>
      <c r="D23">
        <f t="shared" si="2"/>
        <v>136.07115884308928</v>
      </c>
      <c r="E23">
        <f t="shared" si="3"/>
        <v>4029.141845056347</v>
      </c>
      <c r="F23">
        <f t="shared" si="4"/>
        <v>199.61639002281197</v>
      </c>
      <c r="G23">
        <f t="shared" si="5"/>
        <v>14623.241978036785</v>
      </c>
      <c r="H23">
        <f t="shared" si="6"/>
        <v>0.2755299988270639</v>
      </c>
      <c r="I23">
        <f t="shared" si="7"/>
        <v>1.8687749848134503</v>
      </c>
      <c r="J23">
        <f t="shared" si="8"/>
        <v>27327.5488054291</v>
      </c>
      <c r="K23">
        <f t="shared" si="9"/>
        <v>0.3529859883091073</v>
      </c>
      <c r="L23">
        <f t="shared" si="10"/>
        <v>20.22520385027513</v>
      </c>
      <c r="M23">
        <f t="shared" si="11"/>
        <v>565.5079709509866</v>
      </c>
      <c r="T23">
        <f t="shared" si="12"/>
        <v>1.8687749848134503</v>
      </c>
      <c r="U23">
        <f t="shared" si="13"/>
        <v>14.62</v>
      </c>
      <c r="V23">
        <f t="shared" si="14"/>
        <v>5.442846353723571</v>
      </c>
      <c r="W23">
        <f t="shared" si="15"/>
        <v>13.43047281685449</v>
      </c>
      <c r="X23">
        <f t="shared" si="16"/>
        <v>6.782473751565559</v>
      </c>
      <c r="Y23">
        <f t="shared" si="17"/>
        <v>20.22520385027513</v>
      </c>
      <c r="Z23">
        <f t="shared" si="18"/>
        <v>11.310159419019731</v>
      </c>
    </row>
    <row r="24" spans="1:26" ht="12.75">
      <c r="A24">
        <v>0.865</v>
      </c>
      <c r="B24">
        <f t="shared" si="0"/>
        <v>1.4505604379632822</v>
      </c>
      <c r="C24">
        <f t="shared" si="1"/>
        <v>0.73525</v>
      </c>
      <c r="D24">
        <f t="shared" si="2"/>
        <v>138.53148681716104</v>
      </c>
      <c r="E24">
        <f t="shared" si="3"/>
        <v>3980.5932403498095</v>
      </c>
      <c r="F24">
        <f t="shared" si="4"/>
        <v>203.22569116077526</v>
      </c>
      <c r="G24">
        <f t="shared" si="5"/>
        <v>15156.833869514006</v>
      </c>
      <c r="H24">
        <f t="shared" si="6"/>
        <v>0.26262696250542494</v>
      </c>
      <c r="I24">
        <f t="shared" si="7"/>
        <v>1.8211705038510864</v>
      </c>
      <c r="J24">
        <f t="shared" si="8"/>
        <v>27603.178774930035</v>
      </c>
      <c r="K24">
        <f t="shared" si="9"/>
        <v>0.3509309042991367</v>
      </c>
      <c r="L24">
        <f t="shared" si="10"/>
        <v>20.107452737177972</v>
      </c>
      <c r="M24">
        <f t="shared" si="11"/>
        <v>579.1045720713837</v>
      </c>
      <c r="O24" s="2"/>
      <c r="T24">
        <f t="shared" si="12"/>
        <v>1.8211705038510864</v>
      </c>
      <c r="U24">
        <f t="shared" si="13"/>
        <v>14.704999999999998</v>
      </c>
      <c r="V24">
        <f t="shared" si="14"/>
        <v>5.541259472686442</v>
      </c>
      <c r="W24">
        <f t="shared" si="15"/>
        <v>13.268644134499365</v>
      </c>
      <c r="X24">
        <f t="shared" si="16"/>
        <v>6.934438438754998</v>
      </c>
      <c r="Y24">
        <f t="shared" si="17"/>
        <v>20.107452737177972</v>
      </c>
      <c r="Z24">
        <f t="shared" si="18"/>
        <v>11.582091441427673</v>
      </c>
    </row>
    <row r="25" spans="1:26" ht="12.75">
      <c r="A25">
        <v>0.87</v>
      </c>
      <c r="B25">
        <f t="shared" si="0"/>
        <v>1.4774148015969315</v>
      </c>
      <c r="C25">
        <f t="shared" si="1"/>
        <v>0.7394999999999999</v>
      </c>
      <c r="D25">
        <f t="shared" si="2"/>
        <v>141.09613343534787</v>
      </c>
      <c r="E25">
        <f t="shared" si="3"/>
        <v>3930.8306081550886</v>
      </c>
      <c r="F25">
        <f t="shared" si="4"/>
        <v>206.98802774965534</v>
      </c>
      <c r="G25">
        <f t="shared" si="5"/>
        <v>15723.228462285602</v>
      </c>
      <c r="H25">
        <f t="shared" si="6"/>
        <v>0.2500014941323116</v>
      </c>
      <c r="I25">
        <f t="shared" si="7"/>
        <v>1.7733535429813434</v>
      </c>
      <c r="J25">
        <f t="shared" si="8"/>
        <v>27882.842900699274</v>
      </c>
      <c r="K25">
        <f t="shared" si="9"/>
        <v>0.34874161390842456</v>
      </c>
      <c r="L25">
        <f t="shared" si="10"/>
        <v>19.98201193809213</v>
      </c>
      <c r="M25">
        <f t="shared" si="11"/>
        <v>593.5283301292743</v>
      </c>
      <c r="O25" s="2"/>
      <c r="T25">
        <f t="shared" si="12"/>
        <v>1.7733535429813434</v>
      </c>
      <c r="U25">
        <f t="shared" si="13"/>
        <v>14.79</v>
      </c>
      <c r="V25">
        <f t="shared" si="14"/>
        <v>5.643845337413914</v>
      </c>
      <c r="W25">
        <f t="shared" si="15"/>
        <v>13.102768693850296</v>
      </c>
      <c r="X25">
        <f t="shared" si="16"/>
        <v>7.093371778181486</v>
      </c>
      <c r="Y25">
        <f t="shared" si="17"/>
        <v>19.98201193809213</v>
      </c>
      <c r="Z25">
        <f t="shared" si="18"/>
        <v>11.870566602585486</v>
      </c>
    </row>
    <row r="26" spans="1:26" ht="12.75">
      <c r="A26">
        <v>0.875</v>
      </c>
      <c r="B26">
        <f t="shared" si="0"/>
        <v>1.5054593242912881</v>
      </c>
      <c r="C26">
        <f t="shared" si="1"/>
        <v>0.74375</v>
      </c>
      <c r="D26">
        <f t="shared" si="2"/>
        <v>143.7744426765552</v>
      </c>
      <c r="E26">
        <f t="shared" si="3"/>
        <v>3879.775081131026</v>
      </c>
      <c r="F26">
        <f t="shared" si="4"/>
        <v>210.9171074065065</v>
      </c>
      <c r="G26">
        <f t="shared" si="5"/>
        <v>16325.81553887164</v>
      </c>
      <c r="H26">
        <f t="shared" si="6"/>
        <v>0.23764663222448593</v>
      </c>
      <c r="I26">
        <f t="shared" si="7"/>
        <v>1.7252789702856233</v>
      </c>
      <c r="J26">
        <f t="shared" si="8"/>
        <v>28166.58622197749</v>
      </c>
      <c r="K26">
        <f t="shared" si="9"/>
        <v>0.3464081528992252</v>
      </c>
      <c r="L26">
        <f t="shared" si="10"/>
        <v>19.848310527410643</v>
      </c>
      <c r="M26">
        <f t="shared" si="11"/>
        <v>608.8687741361131</v>
      </c>
      <c r="T26">
        <f t="shared" si="12"/>
        <v>1.7252789702856233</v>
      </c>
      <c r="U26">
        <f t="shared" si="13"/>
        <v>14.875</v>
      </c>
      <c r="V26">
        <f t="shared" si="14"/>
        <v>5.750977707062208</v>
      </c>
      <c r="W26">
        <f t="shared" si="15"/>
        <v>12.932583603770086</v>
      </c>
      <c r="X26">
        <f t="shared" si="16"/>
        <v>7.259850283322716</v>
      </c>
      <c r="Y26">
        <f t="shared" si="17"/>
        <v>19.848310527410643</v>
      </c>
      <c r="Z26">
        <f t="shared" si="18"/>
        <v>12.177375482722262</v>
      </c>
    </row>
    <row r="27" spans="1:26" ht="12.75">
      <c r="A27">
        <v>0.88</v>
      </c>
      <c r="B27">
        <f t="shared" si="0"/>
        <v>1.5348051012731372</v>
      </c>
      <c r="C27">
        <f t="shared" si="1"/>
        <v>0.748</v>
      </c>
      <c r="D27">
        <f t="shared" si="2"/>
        <v>146.57702436202322</v>
      </c>
      <c r="E27">
        <f t="shared" si="3"/>
        <v>3827.3392603087254</v>
      </c>
      <c r="F27">
        <f t="shared" si="4"/>
        <v>215.02849473908807</v>
      </c>
      <c r="G27">
        <f t="shared" si="5"/>
        <v>16968.494087091825</v>
      </c>
      <c r="H27">
        <f t="shared" si="6"/>
        <v>0.22555562330190732</v>
      </c>
      <c r="I27">
        <f t="shared" si="7"/>
        <v>1.6768972165961302</v>
      </c>
      <c r="J27">
        <f t="shared" si="8"/>
        <v>28454.420504472175</v>
      </c>
      <c r="K27">
        <f t="shared" si="9"/>
        <v>0.34391907142713846</v>
      </c>
      <c r="L27">
        <f t="shared" si="10"/>
        <v>19.705692458024803</v>
      </c>
      <c r="M27">
        <f t="shared" si="11"/>
        <v>625.2299235596281</v>
      </c>
      <c r="T27">
        <f t="shared" si="12"/>
        <v>1.6768972165961302</v>
      </c>
      <c r="U27">
        <f t="shared" si="13"/>
        <v>14.96</v>
      </c>
      <c r="V27">
        <f t="shared" si="14"/>
        <v>5.863080974480929</v>
      </c>
      <c r="W27">
        <f t="shared" si="15"/>
        <v>12.757797534362417</v>
      </c>
      <c r="X27">
        <f t="shared" si="16"/>
        <v>7.434517446508505</v>
      </c>
      <c r="Y27">
        <f t="shared" si="17"/>
        <v>19.705692458024803</v>
      </c>
      <c r="Z27">
        <f t="shared" si="18"/>
        <v>12.504598471192564</v>
      </c>
    </row>
    <row r="28" spans="1:26" ht="12.75">
      <c r="A28">
        <v>0.885</v>
      </c>
      <c r="B28">
        <f t="shared" si="0"/>
        <v>1.5655789298252991</v>
      </c>
      <c r="C28">
        <f t="shared" si="1"/>
        <v>0.75225</v>
      </c>
      <c r="D28">
        <f t="shared" si="2"/>
        <v>149.51598789143895</v>
      </c>
      <c r="E28">
        <f t="shared" si="3"/>
        <v>3773.4258921503906</v>
      </c>
      <c r="F28">
        <f t="shared" si="4"/>
        <v>219.33995423674097</v>
      </c>
      <c r="G28">
        <f t="shared" si="5"/>
        <v>17655.774322325196</v>
      </c>
      <c r="H28">
        <f t="shared" si="6"/>
        <v>0.2137219146134535</v>
      </c>
      <c r="I28">
        <f t="shared" si="7"/>
        <v>1.6281535033388297</v>
      </c>
      <c r="J28">
        <f t="shared" si="8"/>
        <v>28746.31081705352</v>
      </c>
      <c r="K28">
        <f t="shared" si="9"/>
        <v>0.3412611468384028</v>
      </c>
      <c r="L28">
        <f t="shared" si="10"/>
        <v>19.55340010533583</v>
      </c>
      <c r="M28">
        <f t="shared" si="11"/>
        <v>642.7334499365229</v>
      </c>
      <c r="T28">
        <f t="shared" si="12"/>
        <v>1.6281535033388297</v>
      </c>
      <c r="U28">
        <f t="shared" si="13"/>
        <v>15.045</v>
      </c>
      <c r="V28">
        <f t="shared" si="14"/>
        <v>5.9806395156575585</v>
      </c>
      <c r="W28">
        <f t="shared" si="15"/>
        <v>12.578086307167968</v>
      </c>
      <c r="X28">
        <f t="shared" si="16"/>
        <v>7.61809338215773</v>
      </c>
      <c r="Y28">
        <f t="shared" si="17"/>
        <v>19.55340010533583</v>
      </c>
      <c r="Z28">
        <f t="shared" si="18"/>
        <v>12.854668998730459</v>
      </c>
    </row>
    <row r="29" spans="1:26" ht="12.75">
      <c r="A29">
        <v>0.89</v>
      </c>
      <c r="B29">
        <f t="shared" si="0"/>
        <v>1.5979263392716825</v>
      </c>
      <c r="C29">
        <f t="shared" si="1"/>
        <v>0.7565</v>
      </c>
      <c r="D29">
        <f t="shared" si="2"/>
        <v>152.60523161270223</v>
      </c>
      <c r="E29">
        <f t="shared" si="3"/>
        <v>3717.926272933713</v>
      </c>
      <c r="F29">
        <f t="shared" si="4"/>
        <v>223.8718747758342</v>
      </c>
      <c r="G29">
        <f t="shared" si="5"/>
        <v>18392.905705138422</v>
      </c>
      <c r="H29">
        <f t="shared" si="6"/>
        <v>0.20213914715471176</v>
      </c>
      <c r="I29">
        <f t="shared" si="7"/>
        <v>1.5789868973533046</v>
      </c>
      <c r="J29">
        <f t="shared" si="8"/>
        <v>29042.15711266841</v>
      </c>
      <c r="K29">
        <f t="shared" si="9"/>
        <v>0.33841902289909925</v>
      </c>
      <c r="L29">
        <f t="shared" si="10"/>
        <v>19.39055359600123</v>
      </c>
      <c r="M29">
        <f t="shared" si="11"/>
        <v>661.5227266422974</v>
      </c>
      <c r="T29">
        <f t="shared" si="12"/>
        <v>1.5789868973533046</v>
      </c>
      <c r="U29">
        <f t="shared" si="13"/>
        <v>15.129999999999999</v>
      </c>
      <c r="V29">
        <f t="shared" si="14"/>
        <v>6.104209264508089</v>
      </c>
      <c r="W29">
        <f t="shared" si="15"/>
        <v>12.393087576445708</v>
      </c>
      <c r="X29">
        <f t="shared" si="16"/>
        <v>7.811385966444151</v>
      </c>
      <c r="Y29">
        <f t="shared" si="17"/>
        <v>19.39055359600123</v>
      </c>
      <c r="Z29">
        <f t="shared" si="18"/>
        <v>13.230454532845947</v>
      </c>
    </row>
    <row r="30" spans="1:26" ht="12.75">
      <c r="A30">
        <v>0.895</v>
      </c>
      <c r="B30">
        <f t="shared" si="0"/>
        <v>1.632015376110634</v>
      </c>
      <c r="C30">
        <f t="shared" si="1"/>
        <v>0.76075</v>
      </c>
      <c r="D30">
        <f t="shared" si="2"/>
        <v>155.86080430989753</v>
      </c>
      <c r="E30">
        <f t="shared" si="3"/>
        <v>3660.718309046785</v>
      </c>
      <c r="F30">
        <f t="shared" si="4"/>
        <v>228.6477999226197</v>
      </c>
      <c r="G30">
        <f t="shared" si="5"/>
        <v>19186.03912456462</v>
      </c>
      <c r="H30">
        <f t="shared" si="6"/>
        <v>0.19080114896460454</v>
      </c>
      <c r="I30">
        <f t="shared" si="7"/>
        <v>1.5293291426629636</v>
      </c>
      <c r="J30">
        <f t="shared" si="8"/>
        <v>29341.76876546849</v>
      </c>
      <c r="K30">
        <f t="shared" si="9"/>
        <v>0.33537475188496524</v>
      </c>
      <c r="L30">
        <f t="shared" si="10"/>
        <v>19.216124570839963</v>
      </c>
      <c r="M30">
        <f t="shared" si="11"/>
        <v>681.768077762296</v>
      </c>
      <c r="T30">
        <f t="shared" si="12"/>
        <v>1.5293291426629636</v>
      </c>
      <c r="U30">
        <f t="shared" si="13"/>
        <v>15.215</v>
      </c>
      <c r="V30">
        <f t="shared" si="14"/>
        <v>6.234432172395901</v>
      </c>
      <c r="W30">
        <f t="shared" si="15"/>
        <v>12.202394363489283</v>
      </c>
      <c r="X30">
        <f t="shared" si="16"/>
        <v>8.015303633976906</v>
      </c>
      <c r="Y30">
        <f t="shared" si="17"/>
        <v>19.216124570839963</v>
      </c>
      <c r="Z30">
        <f t="shared" si="18"/>
        <v>13.63536155524592</v>
      </c>
    </row>
    <row r="31" spans="1:26" ht="12.75">
      <c r="A31">
        <v>0.9</v>
      </c>
      <c r="B31">
        <f t="shared" si="0"/>
        <v>1.6680413790952002</v>
      </c>
      <c r="C31">
        <f t="shared" si="1"/>
        <v>0.765</v>
      </c>
      <c r="D31">
        <f t="shared" si="2"/>
        <v>159.30136123321947</v>
      </c>
      <c r="E31">
        <f t="shared" si="3"/>
        <v>3601.664138701375</v>
      </c>
      <c r="F31">
        <f t="shared" si="4"/>
        <v>233.69509692913297</v>
      </c>
      <c r="G31">
        <f t="shared" si="5"/>
        <v>20042.43451915998</v>
      </c>
      <c r="H31">
        <f t="shared" si="6"/>
        <v>0.1797019286882684</v>
      </c>
      <c r="I31">
        <f t="shared" si="7"/>
        <v>1.479103201179578</v>
      </c>
      <c r="J31">
        <f t="shared" si="8"/>
        <v>29644.8290567216</v>
      </c>
      <c r="K31">
        <f t="shared" si="9"/>
        <v>0.3321072067105785</v>
      </c>
      <c r="L31">
        <f t="shared" si="10"/>
        <v>19.028902501322335</v>
      </c>
      <c r="M31">
        <f t="shared" si="11"/>
        <v>703.6736698483971</v>
      </c>
      <c r="T31">
        <f t="shared" si="12"/>
        <v>1.479103201179578</v>
      </c>
      <c r="U31">
        <f t="shared" si="13"/>
        <v>15.3</v>
      </c>
      <c r="V31">
        <f t="shared" si="14"/>
        <v>6.372054449328779</v>
      </c>
      <c r="W31">
        <f t="shared" si="15"/>
        <v>12.005547129004583</v>
      </c>
      <c r="X31">
        <f t="shared" si="16"/>
        <v>8.230869929868144</v>
      </c>
      <c r="Y31">
        <f t="shared" si="17"/>
        <v>19.028902501322335</v>
      </c>
      <c r="Z31">
        <f t="shared" si="18"/>
        <v>14.073473396967943</v>
      </c>
    </row>
    <row r="32" spans="1:26" ht="12.75">
      <c r="A32">
        <v>0.905</v>
      </c>
      <c r="B32">
        <f t="shared" si="0"/>
        <v>1.706233068044255</v>
      </c>
      <c r="C32">
        <f t="shared" si="1"/>
        <v>0.76925</v>
      </c>
      <c r="D32">
        <f t="shared" si="2"/>
        <v>162.948745592881</v>
      </c>
      <c r="E32">
        <f t="shared" si="3"/>
        <v>3540.607188480287</v>
      </c>
      <c r="F32">
        <f t="shared" si="4"/>
        <v>239.04580978475644</v>
      </c>
      <c r="G32">
        <f t="shared" si="5"/>
        <v>20970.72971122384</v>
      </c>
      <c r="H32">
        <f t="shared" si="6"/>
        <v>0.1688356693942463</v>
      </c>
      <c r="I32">
        <f t="shared" si="7"/>
        <v>1.4282214084429188</v>
      </c>
      <c r="J32">
        <f t="shared" si="8"/>
        <v>29950.845124239877</v>
      </c>
      <c r="K32">
        <f t="shared" si="9"/>
        <v>0.3285913166591789</v>
      </c>
      <c r="L32">
        <f t="shared" si="10"/>
        <v>18.827450898822917</v>
      </c>
      <c r="M32">
        <f t="shared" si="11"/>
        <v>727.4866914170445</v>
      </c>
      <c r="T32">
        <f t="shared" si="12"/>
        <v>1.4282214084429188</v>
      </c>
      <c r="U32">
        <f t="shared" si="13"/>
        <v>15.385</v>
      </c>
      <c r="V32">
        <f t="shared" si="14"/>
        <v>6.51794982371524</v>
      </c>
      <c r="W32">
        <f t="shared" si="15"/>
        <v>11.802023961600957</v>
      </c>
      <c r="X32">
        <f t="shared" si="16"/>
        <v>8.459239765904531</v>
      </c>
      <c r="Y32">
        <f t="shared" si="17"/>
        <v>18.827450898822917</v>
      </c>
      <c r="Z32">
        <f t="shared" si="18"/>
        <v>14.549733828340889</v>
      </c>
    </row>
    <row r="33" spans="1:26" ht="12.75">
      <c r="A33">
        <v>0.91</v>
      </c>
      <c r="B33">
        <f t="shared" si="0"/>
        <v>1.7468603995943133</v>
      </c>
      <c r="C33">
        <f t="shared" si="1"/>
        <v>0.7735</v>
      </c>
      <c r="D33">
        <f t="shared" si="2"/>
        <v>166.82873879946936</v>
      </c>
      <c r="E33">
        <f t="shared" si="3"/>
        <v>3477.368492830956</v>
      </c>
      <c r="F33">
        <f t="shared" si="4"/>
        <v>244.73775981882156</v>
      </c>
      <c r="G33">
        <f t="shared" si="5"/>
        <v>21981.2928796381</v>
      </c>
      <c r="H33">
        <f t="shared" si="6"/>
        <v>0.15819672263464274</v>
      </c>
      <c r="I33">
        <f t="shared" si="7"/>
        <v>1.3765831125519412</v>
      </c>
      <c r="J33">
        <f t="shared" si="8"/>
        <v>30259.076570168036</v>
      </c>
      <c r="K33">
        <f t="shared" si="9"/>
        <v>0.32479705983671886</v>
      </c>
      <c r="L33">
        <f t="shared" si="10"/>
        <v>18.61004958478733</v>
      </c>
      <c r="M33">
        <f t="shared" si="11"/>
        <v>753.5097760486364</v>
      </c>
      <c r="T33">
        <f t="shared" si="12"/>
        <v>1.3765831125519412</v>
      </c>
      <c r="U33">
        <f t="shared" si="13"/>
        <v>15.469999999999999</v>
      </c>
      <c r="V33">
        <f t="shared" si="14"/>
        <v>6.673149551978775</v>
      </c>
      <c r="W33">
        <f t="shared" si="15"/>
        <v>11.59122830943652</v>
      </c>
      <c r="X33">
        <f t="shared" si="16"/>
        <v>8.701717011743515</v>
      </c>
      <c r="Y33">
        <f t="shared" si="17"/>
        <v>18.61004958478733</v>
      </c>
      <c r="Z33">
        <f t="shared" si="18"/>
        <v>15.070195520972728</v>
      </c>
    </row>
    <row r="34" spans="1:26" ht="12.75">
      <c r="A34">
        <v>0.915</v>
      </c>
      <c r="B34">
        <f t="shared" si="0"/>
        <v>1.7902448347520843</v>
      </c>
      <c r="C34">
        <f t="shared" si="1"/>
        <v>0.77775</v>
      </c>
      <c r="D34">
        <f t="shared" si="2"/>
        <v>170.97204103620172</v>
      </c>
      <c r="E34">
        <f t="shared" si="3"/>
        <v>3411.742039603359</v>
      </c>
      <c r="F34">
        <f t="shared" si="4"/>
        <v>250.81598420010792</v>
      </c>
      <c r="G34">
        <f t="shared" si="5"/>
        <v>23086.69110218452</v>
      </c>
      <c r="H34">
        <f t="shared" si="6"/>
        <v>0.14777960273746338</v>
      </c>
      <c r="I34">
        <f t="shared" si="7"/>
        <v>1.3240716076503865</v>
      </c>
      <c r="J34">
        <f t="shared" si="8"/>
        <v>30568.43220299733</v>
      </c>
      <c r="K34">
        <f t="shared" si="9"/>
        <v>0.32068811413840365</v>
      </c>
      <c r="L34">
        <f t="shared" si="10"/>
        <v>18.374617394528936</v>
      </c>
      <c r="M34">
        <f t="shared" si="11"/>
        <v>782.1181177044183</v>
      </c>
      <c r="T34">
        <f t="shared" si="12"/>
        <v>1.3240716076503865</v>
      </c>
      <c r="U34">
        <f t="shared" si="13"/>
        <v>15.555000000000001</v>
      </c>
      <c r="V34">
        <f t="shared" si="14"/>
        <v>6.838881641448069</v>
      </c>
      <c r="W34">
        <f t="shared" si="15"/>
        <v>11.372473465344529</v>
      </c>
      <c r="X34">
        <f t="shared" si="16"/>
        <v>8.959772411911642</v>
      </c>
      <c r="Y34">
        <f t="shared" si="17"/>
        <v>18.374617394528936</v>
      </c>
      <c r="Z34">
        <f t="shared" si="18"/>
        <v>15.642362354088366</v>
      </c>
    </row>
    <row r="35" spans="1:26" ht="12.75">
      <c r="A35">
        <v>0.92</v>
      </c>
      <c r="B35">
        <f t="shared" si="0"/>
        <v>1.8367729525604544</v>
      </c>
      <c r="C35">
        <f aca="true" t="shared" si="19" ref="C35:C50">(A35)*0.85</f>
        <v>0.782</v>
      </c>
      <c r="D35">
        <f aca="true" t="shared" si="20" ref="D35:D50">(B35)*($P$2)^(1/3)*($P$3)*($P$4)/88</f>
        <v>175.41557139185358</v>
      </c>
      <c r="E35">
        <f t="shared" si="3"/>
        <v>3343.488809723978</v>
      </c>
      <c r="F35">
        <f aca="true" t="shared" si="21" ref="F35:F50">(D35)*1.467</f>
        <v>257.3346432318492</v>
      </c>
      <c r="G35">
        <f t="shared" si="5"/>
        <v>24302.32276488298</v>
      </c>
      <c r="H35">
        <f aca="true" t="shared" si="22" ref="H35:H50">(E35)/(G35)</f>
        <v>0.137578981320886</v>
      </c>
      <c r="I35">
        <f t="shared" si="7"/>
        <v>1.2705500863260284</v>
      </c>
      <c r="J35">
        <f aca="true" t="shared" si="23" ref="J35:J50">(I35)*(G35)</f>
        <v>30877.31828684508</v>
      </c>
      <c r="K35">
        <f aca="true" t="shared" si="24" ref="K35:K50">(32/(F35))*SQRT(((J35)/($P$10))^2-1)</f>
        <v>0.3162200193171692</v>
      </c>
      <c r="L35">
        <f t="shared" si="10"/>
        <v>18.118606868403774</v>
      </c>
      <c r="M35">
        <f t="shared" si="11"/>
        <v>813.7835289097941</v>
      </c>
      <c r="T35">
        <f t="shared" si="12"/>
        <v>1.2705500863260284</v>
      </c>
      <c r="U35">
        <f t="shared" si="13"/>
        <v>15.64</v>
      </c>
      <c r="V35">
        <f t="shared" si="14"/>
        <v>7.016622855674142</v>
      </c>
      <c r="W35">
        <f t="shared" si="15"/>
        <v>11.144962699079928</v>
      </c>
      <c r="X35">
        <f t="shared" si="16"/>
        <v>9.235059557263526</v>
      </c>
      <c r="Y35">
        <f t="shared" si="17"/>
        <v>18.118606868403774</v>
      </c>
      <c r="Z35">
        <f t="shared" si="18"/>
        <v>16.275670578195882</v>
      </c>
    </row>
    <row r="36" spans="1:26" ht="12.75">
      <c r="A36">
        <v>0.925</v>
      </c>
      <c r="B36">
        <f t="shared" si="0"/>
        <v>1.8869147910275361</v>
      </c>
      <c r="C36">
        <f t="shared" si="19"/>
        <v>0.78625</v>
      </c>
      <c r="D36">
        <f t="shared" si="20"/>
        <v>180.2042194569724</v>
      </c>
      <c r="E36">
        <f t="shared" si="3"/>
        <v>3272.32903744965</v>
      </c>
      <c r="F36">
        <f t="shared" si="21"/>
        <v>264.3595899433785</v>
      </c>
      <c r="G36">
        <f t="shared" si="5"/>
        <v>25647.285780866532</v>
      </c>
      <c r="H36">
        <f t="shared" si="22"/>
        <v>0.12758968201972012</v>
      </c>
      <c r="I36">
        <f t="shared" si="7"/>
        <v>1.2158561984718688</v>
      </c>
      <c r="J36">
        <f t="shared" si="23"/>
        <v>31183.411390645997</v>
      </c>
      <c r="K36">
        <f t="shared" si="24"/>
        <v>0.31133762341361093</v>
      </c>
      <c r="L36">
        <f t="shared" si="10"/>
        <v>17.838857938707612</v>
      </c>
      <c r="M36">
        <f t="shared" si="11"/>
        <v>849.1090381074109</v>
      </c>
      <c r="T36">
        <f t="shared" si="12"/>
        <v>1.2158561984718688</v>
      </c>
      <c r="U36">
        <f t="shared" si="13"/>
        <v>15.725</v>
      </c>
      <c r="V36">
        <f t="shared" si="14"/>
        <v>7.208168778278896</v>
      </c>
      <c r="W36">
        <f t="shared" si="15"/>
        <v>10.9077634581655</v>
      </c>
      <c r="X36">
        <f t="shared" si="16"/>
        <v>9.529424160520655</v>
      </c>
      <c r="Y36">
        <f t="shared" si="17"/>
        <v>17.838857938707612</v>
      </c>
      <c r="Z36">
        <f t="shared" si="18"/>
        <v>16.982180762148218</v>
      </c>
    </row>
    <row r="37" spans="1:26" ht="12.75">
      <c r="A37">
        <v>0.93</v>
      </c>
      <c r="B37">
        <f t="shared" si="0"/>
        <v>1.9412490032881393</v>
      </c>
      <c r="C37">
        <f t="shared" si="19"/>
        <v>0.7905</v>
      </c>
      <c r="D37">
        <f t="shared" si="20"/>
        <v>185.39324778871787</v>
      </c>
      <c r="E37">
        <f t="shared" si="3"/>
        <v>3197.9320016857673</v>
      </c>
      <c r="F37">
        <f t="shared" si="21"/>
        <v>271.9718945060491</v>
      </c>
      <c r="G37">
        <f t="shared" si="5"/>
        <v>27145.59247535138</v>
      </c>
      <c r="H37">
        <f t="shared" si="22"/>
        <v>0.11780667541478564</v>
      </c>
      <c r="I37">
        <f t="shared" si="7"/>
        <v>1.1597945825572655</v>
      </c>
      <c r="J37">
        <f t="shared" si="23"/>
        <v>31483.3110932198</v>
      </c>
      <c r="K37">
        <f t="shared" si="24"/>
        <v>0.305971454988507</v>
      </c>
      <c r="L37">
        <f t="shared" si="10"/>
        <v>17.531390067780123</v>
      </c>
      <c r="M37">
        <f t="shared" si="11"/>
        <v>888.8799594598295</v>
      </c>
      <c r="T37">
        <f t="shared" si="12"/>
        <v>1.1597945825572655</v>
      </c>
      <c r="U37">
        <f t="shared" si="13"/>
        <v>15.809999999999999</v>
      </c>
      <c r="V37">
        <f t="shared" si="14"/>
        <v>7.4157299115487145</v>
      </c>
      <c r="W37">
        <f t="shared" si="15"/>
        <v>10.659773338952558</v>
      </c>
      <c r="X37">
        <f t="shared" si="16"/>
        <v>9.844896976115688</v>
      </c>
      <c r="Y37">
        <f t="shared" si="17"/>
        <v>17.531390067780123</v>
      </c>
      <c r="Z37">
        <f t="shared" si="18"/>
        <v>17.77759918919659</v>
      </c>
    </row>
    <row r="38" spans="1:26" ht="12.75">
      <c r="A38">
        <v>0.935</v>
      </c>
      <c r="B38">
        <f t="shared" si="0"/>
        <v>2.000498066024077</v>
      </c>
      <c r="C38">
        <f t="shared" si="19"/>
        <v>0.7947500000000001</v>
      </c>
      <c r="D38">
        <f t="shared" si="20"/>
        <v>191.05165438696847</v>
      </c>
      <c r="E38">
        <f t="shared" si="3"/>
        <v>3119.9023212470915</v>
      </c>
      <c r="F38">
        <f t="shared" si="21"/>
        <v>280.27277698568275</v>
      </c>
      <c r="G38">
        <f t="shared" si="5"/>
        <v>28827.90652320173</v>
      </c>
      <c r="H38">
        <f t="shared" si="22"/>
        <v>0.10822507415639365</v>
      </c>
      <c r="I38">
        <f t="shared" si="7"/>
        <v>1.1021263639430932</v>
      </c>
      <c r="J38">
        <f t="shared" si="23"/>
        <v>31771.9957965077</v>
      </c>
      <c r="K38">
        <f t="shared" si="24"/>
        <v>0.3000324359309833</v>
      </c>
      <c r="L38">
        <f t="shared" si="10"/>
        <v>17.191099305292692</v>
      </c>
      <c r="M38">
        <f t="shared" si="11"/>
        <v>934.1415907783855</v>
      </c>
      <c r="T38">
        <f t="shared" si="12"/>
        <v>1.1021263639430932</v>
      </c>
      <c r="U38">
        <f t="shared" si="13"/>
        <v>15.895000000000001</v>
      </c>
      <c r="V38">
        <f t="shared" si="14"/>
        <v>7.642066175478739</v>
      </c>
      <c r="W38">
        <f t="shared" si="15"/>
        <v>10.399674404156972</v>
      </c>
      <c r="X38">
        <f t="shared" si="16"/>
        <v>10.183650808595749</v>
      </c>
      <c r="Y38">
        <f t="shared" si="17"/>
        <v>17.191099305292692</v>
      </c>
      <c r="Z38">
        <f t="shared" si="18"/>
        <v>18.682831815567713</v>
      </c>
    </row>
    <row r="39" spans="1:26" ht="12.75">
      <c r="A39">
        <v>0.94</v>
      </c>
      <c r="B39">
        <f t="shared" si="0"/>
        <v>2.0655787037559707</v>
      </c>
      <c r="C39">
        <f t="shared" si="19"/>
        <v>0.7989999999999999</v>
      </c>
      <c r="D39">
        <f t="shared" si="20"/>
        <v>197.2669883172576</v>
      </c>
      <c r="E39">
        <f t="shared" si="3"/>
        <v>3037.7611840266304</v>
      </c>
      <c r="F39">
        <f t="shared" si="21"/>
        <v>289.39067186141693</v>
      </c>
      <c r="G39">
        <f t="shared" si="5"/>
        <v>30734.087835455633</v>
      </c>
      <c r="H39">
        <f t="shared" si="22"/>
        <v>0.09884012827353839</v>
      </c>
      <c r="I39">
        <f t="shared" si="7"/>
        <v>1.042553967829109</v>
      </c>
      <c r="J39">
        <f t="shared" si="23"/>
        <v>32041.94522046262</v>
      </c>
      <c r="K39">
        <f t="shared" si="24"/>
        <v>0.2934039441715379</v>
      </c>
      <c r="L39">
        <f t="shared" si="10"/>
        <v>16.811303501791127</v>
      </c>
      <c r="M39">
        <f t="shared" si="11"/>
        <v>986.321682479583</v>
      </c>
      <c r="T39">
        <f t="shared" si="12"/>
        <v>1.042553967829109</v>
      </c>
      <c r="U39">
        <f t="shared" si="13"/>
        <v>15.979999999999999</v>
      </c>
      <c r="V39">
        <f t="shared" si="14"/>
        <v>7.890679532690305</v>
      </c>
      <c r="W39">
        <f t="shared" si="15"/>
        <v>10.125870613422101</v>
      </c>
      <c r="X39">
        <f t="shared" si="16"/>
        <v>10.547881574413363</v>
      </c>
      <c r="Y39">
        <f t="shared" si="17"/>
        <v>16.811303501791127</v>
      </c>
      <c r="Z39">
        <f t="shared" si="18"/>
        <v>19.726433649591662</v>
      </c>
    </row>
    <row r="40" spans="1:26" ht="12.75">
      <c r="A40">
        <v>0.945</v>
      </c>
      <c r="B40">
        <f t="shared" si="0"/>
        <v>2.137676038565401</v>
      </c>
      <c r="C40">
        <f t="shared" si="19"/>
        <v>0.8032499999999999</v>
      </c>
      <c r="D40">
        <f t="shared" si="20"/>
        <v>204.15243116080347</v>
      </c>
      <c r="E40">
        <f t="shared" si="3"/>
        <v>2950.9200383975917</v>
      </c>
      <c r="F40">
        <f t="shared" si="21"/>
        <v>299.4916165128987</v>
      </c>
      <c r="G40">
        <f t="shared" si="5"/>
        <v>32917.02761831935</v>
      </c>
      <c r="H40">
        <f t="shared" si="22"/>
        <v>0.08964722066081425</v>
      </c>
      <c r="I40">
        <f t="shared" si="7"/>
        <v>0.9806984139376007</v>
      </c>
      <c r="J40">
        <f t="shared" si="23"/>
        <v>32281.676776825985</v>
      </c>
      <c r="K40">
        <f t="shared" si="24"/>
        <v>0.2859294762911529</v>
      </c>
      <c r="L40">
        <f t="shared" si="10"/>
        <v>16.383035407419232</v>
      </c>
      <c r="M40">
        <f t="shared" si="11"/>
        <v>1047.4317667337518</v>
      </c>
      <c r="T40">
        <f t="shared" si="12"/>
        <v>0.9806984139376007</v>
      </c>
      <c r="U40">
        <f t="shared" si="13"/>
        <v>16.064999999999998</v>
      </c>
      <c r="V40">
        <f t="shared" si="14"/>
        <v>8.16609724643214</v>
      </c>
      <c r="W40">
        <f t="shared" si="15"/>
        <v>9.836400127991972</v>
      </c>
      <c r="X40">
        <f t="shared" si="16"/>
        <v>10.939529488015397</v>
      </c>
      <c r="Y40">
        <f t="shared" si="17"/>
        <v>16.383035407419232</v>
      </c>
      <c r="Z40">
        <f t="shared" si="18"/>
        <v>20.948635334675036</v>
      </c>
    </row>
    <row r="41" spans="1:26" ht="12.75">
      <c r="A41">
        <v>0.95</v>
      </c>
      <c r="B41">
        <f t="shared" si="0"/>
        <v>2.2183560259298107</v>
      </c>
      <c r="C41">
        <f t="shared" si="19"/>
        <v>0.8075</v>
      </c>
      <c r="D41">
        <f t="shared" si="20"/>
        <v>211.8575348665646</v>
      </c>
      <c r="E41">
        <f t="shared" si="3"/>
        <v>2858.642721305353</v>
      </c>
      <c r="F41">
        <f t="shared" si="21"/>
        <v>310.7950036492503</v>
      </c>
      <c r="G41">
        <f t="shared" si="5"/>
        <v>35448.6196664762</v>
      </c>
      <c r="H41">
        <f t="shared" si="22"/>
        <v>0.0806418627354558</v>
      </c>
      <c r="I41">
        <f t="shared" si="7"/>
        <v>0.9160639856000852</v>
      </c>
      <c r="J41">
        <f t="shared" si="23"/>
        <v>32473.203815693752</v>
      </c>
      <c r="K41">
        <f t="shared" si="24"/>
        <v>0.2773926583673343</v>
      </c>
      <c r="L41">
        <f t="shared" si="10"/>
        <v>15.893897343982228</v>
      </c>
      <c r="M41">
        <f t="shared" si="11"/>
        <v>1120.4153905100231</v>
      </c>
      <c r="T41">
        <f t="shared" si="12"/>
        <v>0.9160639856000852</v>
      </c>
      <c r="U41">
        <f t="shared" si="13"/>
        <v>16.15</v>
      </c>
      <c r="V41">
        <f t="shared" si="14"/>
        <v>8.474301394662584</v>
      </c>
      <c r="W41">
        <f t="shared" si="15"/>
        <v>9.528809071017845</v>
      </c>
      <c r="X41">
        <f t="shared" si="16"/>
        <v>11.359658055087552</v>
      </c>
      <c r="Y41">
        <f t="shared" si="17"/>
        <v>15.893897343982228</v>
      </c>
      <c r="Z41">
        <f t="shared" si="18"/>
        <v>22.408307810200462</v>
      </c>
    </row>
    <row r="42" spans="1:26" ht="12.75">
      <c r="A42">
        <v>0.955</v>
      </c>
      <c r="B42">
        <f t="shared" si="0"/>
        <v>2.3097422089958184</v>
      </c>
      <c r="C42">
        <f t="shared" si="19"/>
        <v>0.81175</v>
      </c>
      <c r="D42">
        <f t="shared" si="20"/>
        <v>220.58510214563293</v>
      </c>
      <c r="E42">
        <f t="shared" si="3"/>
        <v>2759.9892018004675</v>
      </c>
      <c r="F42">
        <f t="shared" si="21"/>
        <v>323.59834484764355</v>
      </c>
      <c r="G42">
        <f t="shared" si="5"/>
        <v>38429.42223663549</v>
      </c>
      <c r="H42">
        <f t="shared" si="22"/>
        <v>0.07181969025725601</v>
      </c>
      <c r="I42">
        <f t="shared" si="7"/>
        <v>0.8479804846004572</v>
      </c>
      <c r="J42">
        <f t="shared" si="23"/>
        <v>32587.400091137744</v>
      </c>
      <c r="K42">
        <f t="shared" si="24"/>
        <v>0.2674831823239991</v>
      </c>
      <c r="L42">
        <f t="shared" si="10"/>
        <v>15.326109443998037</v>
      </c>
      <c r="M42">
        <f t="shared" si="11"/>
        <v>1209.7894979269122</v>
      </c>
      <c r="T42">
        <f t="shared" si="12"/>
        <v>0.8479804846004572</v>
      </c>
      <c r="U42">
        <f t="shared" si="13"/>
        <v>16.235</v>
      </c>
      <c r="V42">
        <f t="shared" si="14"/>
        <v>8.823404085825317</v>
      </c>
      <c r="W42">
        <f t="shared" si="15"/>
        <v>9.19996400600156</v>
      </c>
      <c r="X42">
        <f t="shared" si="16"/>
        <v>11.80707521242456</v>
      </c>
      <c r="Y42">
        <f t="shared" si="17"/>
        <v>15.326109443998037</v>
      </c>
      <c r="Z42">
        <f t="shared" si="18"/>
        <v>24.195789958538242</v>
      </c>
    </row>
    <row r="43" spans="1:26" ht="12.75">
      <c r="A43">
        <v>0.96</v>
      </c>
      <c r="B43">
        <f t="shared" si="0"/>
        <v>2.4148058158001446</v>
      </c>
      <c r="C43">
        <f t="shared" si="19"/>
        <v>0.816</v>
      </c>
      <c r="D43">
        <f t="shared" si="20"/>
        <v>230.61889134879974</v>
      </c>
      <c r="E43">
        <f t="shared" si="3"/>
        <v>2653.7288268998745</v>
      </c>
      <c r="F43">
        <f t="shared" si="21"/>
        <v>338.31791360868925</v>
      </c>
      <c r="G43">
        <f t="shared" si="5"/>
        <v>42005.02617771955</v>
      </c>
      <c r="H43">
        <f t="shared" si="22"/>
        <v>0.06317645930446948</v>
      </c>
      <c r="I43">
        <f t="shared" si="7"/>
        <v>0.7755028261152747</v>
      </c>
      <c r="J43">
        <f t="shared" si="23"/>
        <v>32575.0165118676</v>
      </c>
      <c r="K43">
        <f t="shared" si="24"/>
        <v>0.2557349826355622</v>
      </c>
      <c r="L43">
        <f t="shared" si="10"/>
        <v>14.652967332293871</v>
      </c>
      <c r="M43">
        <f t="shared" si="11"/>
        <v>1322.9238726827323</v>
      </c>
      <c r="T43">
        <f t="shared" si="12"/>
        <v>0.7755028261152747</v>
      </c>
      <c r="U43">
        <f t="shared" si="13"/>
        <v>16.32</v>
      </c>
      <c r="V43">
        <f t="shared" si="14"/>
        <v>9.22475565395199</v>
      </c>
      <c r="W43">
        <f t="shared" si="15"/>
        <v>8.845762756332915</v>
      </c>
      <c r="X43">
        <f t="shared" si="16"/>
        <v>12.275186590908094</v>
      </c>
      <c r="Y43">
        <f t="shared" si="17"/>
        <v>14.652967332293871</v>
      </c>
      <c r="Z43">
        <f t="shared" si="18"/>
        <v>26.458477453654645</v>
      </c>
    </row>
    <row r="44" spans="1:26" ht="12.75">
      <c r="A44">
        <v>0.965</v>
      </c>
      <c r="B44">
        <f t="shared" si="0"/>
        <v>2.537867489729689</v>
      </c>
      <c r="C44">
        <f t="shared" si="19"/>
        <v>0.8202499999999999</v>
      </c>
      <c r="D44">
        <f t="shared" si="20"/>
        <v>242.3715327510465</v>
      </c>
      <c r="E44">
        <f t="shared" si="3"/>
        <v>2538.200311799381</v>
      </c>
      <c r="F44">
        <f t="shared" si="21"/>
        <v>355.5590385457852</v>
      </c>
      <c r="G44">
        <f t="shared" si="5"/>
        <v>46395.37809234472</v>
      </c>
      <c r="H44">
        <f t="shared" si="22"/>
        <v>0.05470804239912394</v>
      </c>
      <c r="I44">
        <f t="shared" si="7"/>
        <v>0.6972217930153505</v>
      </c>
      <c r="J44">
        <f t="shared" si="23"/>
        <v>32347.868701169697</v>
      </c>
      <c r="K44">
        <f t="shared" si="24"/>
        <v>0.24140451903965568</v>
      </c>
      <c r="L44">
        <f t="shared" si="10"/>
        <v>13.83186803346746</v>
      </c>
      <c r="M44">
        <f t="shared" si="11"/>
        <v>1472.8764811870703</v>
      </c>
      <c r="T44">
        <f t="shared" si="12"/>
        <v>0.6972217930153505</v>
      </c>
      <c r="U44">
        <f t="shared" si="13"/>
        <v>16.404999999999998</v>
      </c>
      <c r="V44">
        <f t="shared" si="14"/>
        <v>9.694861310041858</v>
      </c>
      <c r="W44">
        <f t="shared" si="15"/>
        <v>8.460667705997936</v>
      </c>
      <c r="X44">
        <f t="shared" si="16"/>
        <v>12.744411286529882</v>
      </c>
      <c r="Y44">
        <f t="shared" si="17"/>
        <v>13.83186803346746</v>
      </c>
      <c r="Z44">
        <f t="shared" si="18"/>
        <v>29.457529623741408</v>
      </c>
    </row>
    <row r="45" spans="1:26" ht="12.75">
      <c r="A45">
        <v>0.97</v>
      </c>
      <c r="B45">
        <f t="shared" si="0"/>
        <v>2.685523517451502</v>
      </c>
      <c r="C45">
        <f t="shared" si="19"/>
        <v>0.8245</v>
      </c>
      <c r="D45">
        <f t="shared" si="20"/>
        <v>256.4729852120962</v>
      </c>
      <c r="E45">
        <f t="shared" si="3"/>
        <v>2411.072649576019</v>
      </c>
      <c r="F45">
        <f t="shared" si="21"/>
        <v>376.24586930614515</v>
      </c>
      <c r="G45">
        <f t="shared" si="5"/>
        <v>51951.10066843971</v>
      </c>
      <c r="H45">
        <f t="shared" si="22"/>
        <v>0.04641042477548018</v>
      </c>
      <c r="I45">
        <f t="shared" si="7"/>
        <v>0.6108658056515465</v>
      </c>
      <c r="J45">
        <f t="shared" si="23"/>
        <v>31735.150964311015</v>
      </c>
      <c r="K45">
        <f t="shared" si="24"/>
        <v>0.2232031836188652</v>
      </c>
      <c r="L45">
        <f t="shared" si="10"/>
        <v>12.788977574851419</v>
      </c>
      <c r="M45">
        <f t="shared" si="11"/>
        <v>1685.6653350814693</v>
      </c>
      <c r="T45">
        <f t="shared" si="12"/>
        <v>0.6108658056515465</v>
      </c>
      <c r="U45">
        <f t="shared" si="13"/>
        <v>16.490000000000002</v>
      </c>
      <c r="V45">
        <f t="shared" si="14"/>
        <v>10.25891940848385</v>
      </c>
      <c r="W45">
        <f t="shared" si="15"/>
        <v>8.036908831920064</v>
      </c>
      <c r="X45">
        <f t="shared" si="16"/>
        <v>13.162254140243995</v>
      </c>
      <c r="Y45">
        <f t="shared" si="17"/>
        <v>12.788977574851419</v>
      </c>
      <c r="Z45">
        <f t="shared" si="18"/>
        <v>33.713306701629385</v>
      </c>
    </row>
    <row r="46" spans="1:26" ht="12.75">
      <c r="A46">
        <v>0.975</v>
      </c>
      <c r="B46">
        <f t="shared" si="0"/>
        <v>2.868504859894056</v>
      </c>
      <c r="C46">
        <f t="shared" si="19"/>
        <v>0.82875</v>
      </c>
      <c r="D46">
        <f t="shared" si="20"/>
        <v>273.94807743504344</v>
      </c>
      <c r="E46">
        <f t="shared" si="3"/>
        <v>2268.9062315006768</v>
      </c>
      <c r="F46">
        <f t="shared" si="21"/>
        <v>401.88182959720876</v>
      </c>
      <c r="G46">
        <f t="shared" si="5"/>
        <v>59271.78595790478</v>
      </c>
      <c r="H46">
        <f t="shared" si="22"/>
        <v>0.03827970078566671</v>
      </c>
      <c r="I46">
        <f t="shared" si="7"/>
        <v>0.5123161861670469</v>
      </c>
      <c r="J46">
        <f t="shared" si="23"/>
        <v>30365.8953292633</v>
      </c>
      <c r="K46">
        <f t="shared" si="24"/>
        <v>0.19860589066776546</v>
      </c>
      <c r="L46">
        <f t="shared" si="10"/>
        <v>11.379614935603305</v>
      </c>
      <c r="M46">
        <f t="shared" si="11"/>
        <v>2023.514147772636</v>
      </c>
      <c r="T46">
        <f t="shared" si="12"/>
        <v>0.5123161861670469</v>
      </c>
      <c r="U46">
        <f t="shared" si="13"/>
        <v>16.575</v>
      </c>
      <c r="V46">
        <f t="shared" si="14"/>
        <v>10.957923097401737</v>
      </c>
      <c r="W46">
        <f t="shared" si="15"/>
        <v>7.563020771668923</v>
      </c>
      <c r="X46">
        <f t="shared" si="16"/>
        <v>13.383495054874524</v>
      </c>
      <c r="Y46">
        <f t="shared" si="17"/>
        <v>11.379614935603305</v>
      </c>
      <c r="Z46">
        <f t="shared" si="18"/>
        <v>40.47028295545272</v>
      </c>
    </row>
    <row r="47" spans="1:26" ht="12.75">
      <c r="A47">
        <v>0.98</v>
      </c>
      <c r="B47">
        <f t="shared" si="0"/>
        <v>3.105849359542147</v>
      </c>
      <c r="C47">
        <f t="shared" si="19"/>
        <v>0.833</v>
      </c>
      <c r="D47">
        <f t="shared" si="20"/>
        <v>296.6149622911417</v>
      </c>
      <c r="E47">
        <f t="shared" si="3"/>
        <v>2106.2659657295985</v>
      </c>
      <c r="F47">
        <f t="shared" si="21"/>
        <v>435.1341496811049</v>
      </c>
      <c r="G47">
        <f t="shared" si="5"/>
        <v>69486.0474846595</v>
      </c>
      <c r="H47">
        <f t="shared" si="22"/>
        <v>0.030312070436796693</v>
      </c>
      <c r="I47">
        <f t="shared" si="7"/>
        <v>0.3924270926079549</v>
      </c>
      <c r="J47">
        <f t="shared" si="23"/>
        <v>27268.207591223225</v>
      </c>
      <c r="K47">
        <f t="shared" si="24"/>
        <v>0.16150693649846842</v>
      </c>
      <c r="L47">
        <f t="shared" si="10"/>
        <v>9.253938745734303</v>
      </c>
      <c r="M47">
        <f t="shared" si="11"/>
        <v>2694.2133825021892</v>
      </c>
      <c r="T47">
        <f t="shared" si="12"/>
        <v>0.3924270926079549</v>
      </c>
      <c r="U47">
        <f t="shared" si="13"/>
        <v>16.66</v>
      </c>
      <c r="V47">
        <f t="shared" si="14"/>
        <v>11.864598491645667</v>
      </c>
      <c r="W47">
        <f t="shared" si="15"/>
        <v>7.020886552431995</v>
      </c>
      <c r="X47">
        <f t="shared" si="16"/>
        <v>12.94623187901993</v>
      </c>
      <c r="Y47">
        <f t="shared" si="17"/>
        <v>9.253938745734303</v>
      </c>
      <c r="Z47">
        <f t="shared" si="18"/>
        <v>53.88426765004378</v>
      </c>
    </row>
    <row r="48" spans="1:26" ht="12.75">
      <c r="A48">
        <v>0.985</v>
      </c>
      <c r="B48">
        <f t="shared" si="0"/>
        <v>3.435870510804636</v>
      </c>
      <c r="C48">
        <f t="shared" si="19"/>
        <v>0.8372499999999999</v>
      </c>
      <c r="D48">
        <f t="shared" si="20"/>
        <v>328.1326568104383</v>
      </c>
      <c r="E48">
        <f t="shared" si="3"/>
        <v>1913.6696301543632</v>
      </c>
      <c r="F48">
        <f t="shared" si="21"/>
        <v>481.370607540913</v>
      </c>
      <c r="G48">
        <f t="shared" si="5"/>
        <v>85037.48541140839</v>
      </c>
      <c r="H48">
        <f t="shared" si="22"/>
        <v>0.022503836054136552</v>
      </c>
      <c r="I48">
        <f t="shared" si="7"/>
        <v>0.2184036142736591</v>
      </c>
      <c r="J48">
        <f t="shared" si="23"/>
        <v>18572.49416259515</v>
      </c>
      <c r="K48">
        <f t="shared" si="24"/>
        <v>0.08671004252463733</v>
      </c>
      <c r="L48">
        <f t="shared" si="10"/>
        <v>4.968266004913169</v>
      </c>
      <c r="M48">
        <f t="shared" si="11"/>
        <v>5551.497768025415</v>
      </c>
      <c r="T48">
        <f t="shared" si="12"/>
        <v>0.2184036142736591</v>
      </c>
      <c r="U48">
        <f t="shared" si="13"/>
        <v>16.744999999999997</v>
      </c>
      <c r="V48">
        <f t="shared" si="14"/>
        <v>13.12530627241753</v>
      </c>
      <c r="W48">
        <f t="shared" si="15"/>
        <v>6.3788987671812105</v>
      </c>
      <c r="X48">
        <f t="shared" si="16"/>
        <v>9.705172653598014</v>
      </c>
      <c r="Y48">
        <f t="shared" si="17"/>
        <v>4.968266004913169</v>
      </c>
      <c r="Z48">
        <f t="shared" si="18"/>
        <v>111.02995536050831</v>
      </c>
    </row>
    <row r="49" spans="1:26" ht="12.75">
      <c r="A49">
        <v>0.99</v>
      </c>
      <c r="B49">
        <f t="shared" si="0"/>
        <v>3.953054832684454</v>
      </c>
      <c r="C49">
        <f t="shared" si="19"/>
        <v>0.8415</v>
      </c>
      <c r="D49">
        <f t="shared" si="20"/>
        <v>377.524816691163</v>
      </c>
      <c r="E49">
        <f t="shared" si="3"/>
        <v>1671.7444048619896</v>
      </c>
      <c r="F49">
        <f t="shared" si="21"/>
        <v>553.8289060859362</v>
      </c>
      <c r="G49">
        <f t="shared" si="5"/>
        <v>112564.77571768331</v>
      </c>
      <c r="H49">
        <f t="shared" si="22"/>
        <v>0.014851399065146164</v>
      </c>
      <c r="I49" t="e">
        <f t="shared" si="7"/>
        <v>#NUM!</v>
      </c>
      <c r="J49" t="e">
        <f t="shared" si="23"/>
        <v>#NUM!</v>
      </c>
      <c r="K49" t="e">
        <f t="shared" si="24"/>
        <v>#NUM!</v>
      </c>
      <c r="L49" t="e">
        <f t="shared" si="10"/>
        <v>#NUM!</v>
      </c>
      <c r="M49" t="e">
        <f t="shared" si="11"/>
        <v>#NUM!</v>
      </c>
      <c r="T49" t="e">
        <f t="shared" si="12"/>
        <v>#NUM!</v>
      </c>
      <c r="U49">
        <f t="shared" si="13"/>
        <v>16.830000000000002</v>
      </c>
      <c r="V49">
        <f t="shared" si="14"/>
        <v>15.10099266764652</v>
      </c>
      <c r="W49">
        <f t="shared" si="15"/>
        <v>5.572481349539965</v>
      </c>
      <c r="X49" t="e">
        <f t="shared" si="16"/>
        <v>#NUM!</v>
      </c>
      <c r="Y49" t="e">
        <f t="shared" si="17"/>
        <v>#NUM!</v>
      </c>
      <c r="Z49" t="e">
        <f t="shared" si="18"/>
        <v>#NUM!</v>
      </c>
    </row>
    <row r="50" spans="1:26" ht="12.75">
      <c r="A50">
        <v>0.995</v>
      </c>
      <c r="B50">
        <f t="shared" si="0"/>
        <v>5.005691222335717</v>
      </c>
      <c r="C50">
        <f t="shared" si="19"/>
        <v>0.84575</v>
      </c>
      <c r="D50">
        <f t="shared" si="20"/>
        <v>478.0537435251161</v>
      </c>
      <c r="E50">
        <f t="shared" si="3"/>
        <v>1326.8644134499375</v>
      </c>
      <c r="F50">
        <f t="shared" si="21"/>
        <v>701.3048417513453</v>
      </c>
      <c r="G50">
        <f t="shared" si="5"/>
        <v>180494.90469443047</v>
      </c>
      <c r="H50">
        <f t="shared" si="22"/>
        <v>0.007351256899446872</v>
      </c>
      <c r="I50" t="e">
        <f t="shared" si="7"/>
        <v>#NUM!</v>
      </c>
      <c r="J50" t="e">
        <f t="shared" si="23"/>
        <v>#NUM!</v>
      </c>
      <c r="K50" t="e">
        <f t="shared" si="24"/>
        <v>#NUM!</v>
      </c>
      <c r="L50" t="e">
        <f t="shared" si="10"/>
        <v>#NUM!</v>
      </c>
      <c r="M50" t="e">
        <f t="shared" si="11"/>
        <v>#NUM!</v>
      </c>
      <c r="T50" t="e">
        <f t="shared" si="12"/>
        <v>#NUM!</v>
      </c>
      <c r="U50">
        <f t="shared" si="13"/>
        <v>16.915</v>
      </c>
      <c r="V50">
        <f t="shared" si="14"/>
        <v>19.122149741004645</v>
      </c>
      <c r="W50">
        <f t="shared" si="15"/>
        <v>4.422881378166458</v>
      </c>
      <c r="X50" t="e">
        <f t="shared" si="16"/>
        <v>#NUM!</v>
      </c>
      <c r="Y50" t="e">
        <f t="shared" si="17"/>
        <v>#NUM!</v>
      </c>
      <c r="Z50" t="e">
        <f t="shared" si="18"/>
        <v>#NUM!</v>
      </c>
    </row>
  </sheetData>
  <sheetProtection sheet="1" objects="1" scenarios="1"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Dobbsco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R. Dobbs</dc:creator>
  <cp:keywords/>
  <dc:description/>
  <cp:lastModifiedBy>J. R. Dobbs</cp:lastModifiedBy>
  <dcterms:created xsi:type="dcterms:W3CDTF">2007-07-17T06:32:46Z</dcterms:created>
  <dcterms:modified xsi:type="dcterms:W3CDTF">2007-07-23T05:28:10Z</dcterms:modified>
  <cp:category/>
  <cp:version/>
  <cp:contentType/>
  <cp:contentStatus/>
</cp:coreProperties>
</file>